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3.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updateLinks="never" codeName="ThisWorkbook" defaultThemeVersion="166925"/>
  <mc:AlternateContent xmlns:mc="http://schemas.openxmlformats.org/markup-compatibility/2006">
    <mc:Choice Requires="x15">
      <x15ac:absPath xmlns:x15ac="http://schemas.microsoft.com/office/spreadsheetml/2010/11/ac" url="C:\Users\ska\Desktop\"/>
    </mc:Choice>
  </mc:AlternateContent>
  <xr:revisionPtr revIDLastSave="0" documentId="8_{82400B5D-D593-4034-AB76-046C56180497}" xr6:coauthVersionLast="47" xr6:coauthVersionMax="47" xr10:uidLastSave="{00000000-0000-0000-0000-000000000000}"/>
  <bookViews>
    <workbookView xWindow="768" yWindow="768" windowWidth="17280" windowHeight="8964" xr2:uid="{A4D7BEC5-F8C9-4CA8-B66F-807CA14490D9}"/>
  </bookViews>
  <sheets>
    <sheet name="Forside" sheetId="2" r:id="rId1"/>
    <sheet name="Vejledning" sheetId="3" r:id="rId2"/>
    <sheet name="Dashboard- datafeed" sheetId="19" state="hidden" r:id="rId3"/>
    <sheet name="Projektmodel" sheetId="4" r:id="rId4"/>
    <sheet name="Projektforudsætninger" sheetId="16" r:id="rId5"/>
    <sheet name="Distribution" sheetId="23" r:id="rId6"/>
    <sheet name="Budget &amp; Opfølgning" sheetId="31" r:id="rId7"/>
    <sheet name="Nøgletal" sheetId="33" r:id="rId8"/>
    <sheet name="Benchmarking" sheetId="35" r:id="rId9"/>
    <sheet name="Stamdata" sheetId="24" r:id="rId10"/>
    <sheet name="Stamdata - Jordentreprise" sheetId="26" r:id="rId11"/>
    <sheet name="Stamdata - Smedeentreprise" sheetId="27" r:id="rId12"/>
    <sheet name="Stamdata - Rørindkøb" sheetId="32" r:id="rId13"/>
    <sheet name="Stamdata - Rørpriser IsoPlus" sheetId="30" r:id="rId14"/>
    <sheet name="Stamdata - Rørpriser Logstor" sheetId="36" r:id="rId15"/>
    <sheet name="Stamdata - Rørpriser brugerdef" sheetId="37" r:id="rId16"/>
    <sheet name="Backend" sheetId="7" r:id="rId17"/>
    <sheet name="CAPEX - Tabeller" sheetId="8" state="hidden" r:id="rId18"/>
    <sheet name="CAPEX - Beregninger" sheetId="25" state="hidden" r:id="rId19"/>
    <sheet name="Lister" sheetId="14" state="hidden" r:id="rId20"/>
    <sheet name="Grafer" sheetId="34" state="hidden" r:id="rId21"/>
  </sheets>
  <definedNames>
    <definedName name="bmkCustomer" localSheetId="10">'Stamdata - Jordentreprise'!#REF!</definedName>
    <definedName name="bmkCustomer" localSheetId="12">'Stamdata - Rørindkøb'!#REF!</definedName>
    <definedName name="bmkCustomer" localSheetId="15">'Stamdata - Rørpriser brugerdef'!#REF!</definedName>
    <definedName name="bmkCustomer" localSheetId="13">'Stamdata - Rørpriser IsoPlus'!#REF!</definedName>
    <definedName name="bmkCustomer" localSheetId="14">'Stamdata - Rørpriser Logstor'!#REF!</definedName>
    <definedName name="bmkCustomer" localSheetId="11">'Stamdata - Smedeentreprise'!#REF!</definedName>
    <definedName name="bmkProjektnr1" localSheetId="10">'Stamdata - Jordentreprise'!#REF!</definedName>
    <definedName name="bmkProjektnr1" localSheetId="12">'Stamdata - Rørindkøb'!#REF!</definedName>
    <definedName name="bmkProjektnr1" localSheetId="15">'Stamdata - Rørpriser brugerdef'!#REF!</definedName>
    <definedName name="bmkProjektnr1" localSheetId="13">'Stamdata - Rørpriser IsoPlus'!#REF!</definedName>
    <definedName name="bmkProjektnr1" localSheetId="14">'Stamdata - Rørpriser Logstor'!#REF!</definedName>
    <definedName name="bmkProjektnr1" localSheetId="11">'Stamdata - Smedeentreprise'!#REF!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4" i="23" l="1"/>
  <c r="E53" i="23"/>
  <c r="E52" i="23"/>
  <c r="E51" i="23"/>
  <c r="E50" i="23"/>
  <c r="E49" i="23"/>
  <c r="E16" i="23"/>
  <c r="E17" i="23"/>
  <c r="E18" i="23"/>
  <c r="E19" i="23"/>
  <c r="E20" i="23"/>
  <c r="E21" i="23"/>
  <c r="E22" i="23"/>
  <c r="E23" i="23"/>
  <c r="E24" i="23"/>
  <c r="E25" i="23"/>
  <c r="E26" i="23"/>
  <c r="E27" i="23"/>
  <c r="E28" i="23"/>
  <c r="E29" i="23"/>
  <c r="E15" i="23"/>
  <c r="D20" i="23" l="1"/>
  <c r="G23" i="25" l="1"/>
  <c r="J7" i="23" l="1"/>
  <c r="B23" i="25" l="1"/>
  <c r="K34" i="23"/>
  <c r="E32" i="23"/>
  <c r="H63" i="23" l="1"/>
  <c r="H62" i="23"/>
  <c r="H61" i="23"/>
  <c r="H60" i="23"/>
  <c r="H59" i="23"/>
  <c r="H58" i="23"/>
  <c r="H57" i="23"/>
  <c r="H56" i="23"/>
  <c r="H55" i="23"/>
  <c r="H54" i="23"/>
  <c r="H53" i="23"/>
  <c r="H52" i="23"/>
  <c r="H51" i="23"/>
  <c r="H50" i="23"/>
  <c r="H49" i="23"/>
  <c r="H29" i="23"/>
  <c r="H28" i="23"/>
  <c r="H27" i="23"/>
  <c r="H26" i="23"/>
  <c r="H25" i="23"/>
  <c r="H24" i="23"/>
  <c r="H23" i="23"/>
  <c r="H22" i="23"/>
  <c r="H21" i="23"/>
  <c r="H20" i="23"/>
  <c r="H19" i="23"/>
  <c r="H18" i="23"/>
  <c r="H17" i="23"/>
  <c r="H16" i="23"/>
  <c r="H15" i="23"/>
  <c r="H26" i="16"/>
  <c r="I34" i="23" l="1"/>
  <c r="D21" i="23"/>
  <c r="D29" i="34" l="1"/>
  <c r="D30" i="34"/>
  <c r="D31" i="34"/>
  <c r="D32" i="34"/>
  <c r="B13" i="34"/>
  <c r="B14" i="34"/>
  <c r="B15" i="34"/>
  <c r="B16" i="34"/>
  <c r="B17" i="34"/>
  <c r="B18" i="34"/>
  <c r="B19" i="34"/>
  <c r="B20" i="34"/>
  <c r="B21" i="34"/>
  <c r="B22" i="34"/>
  <c r="B23" i="34"/>
  <c r="B24" i="34"/>
  <c r="B25" i="34"/>
  <c r="B26" i="34"/>
  <c r="B27" i="34"/>
  <c r="B28" i="34"/>
  <c r="B29" i="34"/>
  <c r="B30" i="34"/>
  <c r="B31" i="34"/>
  <c r="B32" i="34"/>
  <c r="B12" i="34"/>
  <c r="D12" i="34" s="1"/>
  <c r="F231" i="8" l="1"/>
  <c r="Q4" i="25"/>
  <c r="Q5" i="25"/>
  <c r="Q6" i="25"/>
  <c r="Q7" i="25"/>
  <c r="Q8" i="25"/>
  <c r="Q9" i="25"/>
  <c r="Q10" i="25"/>
  <c r="Q11" i="25"/>
  <c r="Q12" i="25"/>
  <c r="Q13" i="25"/>
  <c r="Q14" i="25"/>
  <c r="Q15" i="25"/>
  <c r="Q16" i="25"/>
  <c r="Q17" i="25"/>
  <c r="Q18" i="25"/>
  <c r="Q19" i="25"/>
  <c r="Q20" i="25"/>
  <c r="Q21" i="25"/>
  <c r="Q22" i="25"/>
  <c r="Q23" i="25"/>
  <c r="Q3" i="25"/>
  <c r="H191" i="8"/>
  <c r="G191" i="8"/>
  <c r="F191" i="8"/>
  <c r="D16" i="23"/>
  <c r="D15" i="23"/>
  <c r="G506" i="8" l="1"/>
  <c r="U23" i="25" s="1"/>
  <c r="F506" i="8"/>
  <c r="T23" i="25" s="1"/>
  <c r="E506" i="8"/>
  <c r="S23" i="25" s="1"/>
  <c r="G505" i="8"/>
  <c r="U22" i="25" s="1"/>
  <c r="F505" i="8"/>
  <c r="T22" i="25" s="1"/>
  <c r="E505" i="8"/>
  <c r="S22" i="25" s="1"/>
  <c r="G504" i="8"/>
  <c r="U21" i="25" s="1"/>
  <c r="F504" i="8"/>
  <c r="T21" i="25" s="1"/>
  <c r="E504" i="8"/>
  <c r="S21" i="25" s="1"/>
  <c r="G503" i="8"/>
  <c r="U20" i="25" s="1"/>
  <c r="F503" i="8"/>
  <c r="T20" i="25" s="1"/>
  <c r="E503" i="8"/>
  <c r="S20" i="25" s="1"/>
  <c r="G502" i="8"/>
  <c r="U19" i="25" s="1"/>
  <c r="F502" i="8"/>
  <c r="T19" i="25" s="1"/>
  <c r="E502" i="8"/>
  <c r="S19" i="25" s="1"/>
  <c r="G501" i="8"/>
  <c r="U18" i="25" s="1"/>
  <c r="F501" i="8"/>
  <c r="T18" i="25" s="1"/>
  <c r="E501" i="8"/>
  <c r="S18" i="25" s="1"/>
  <c r="G500" i="8"/>
  <c r="U17" i="25" s="1"/>
  <c r="F500" i="8"/>
  <c r="T17" i="25" s="1"/>
  <c r="E500" i="8"/>
  <c r="S17" i="25" s="1"/>
  <c r="G499" i="8"/>
  <c r="U16" i="25" s="1"/>
  <c r="F499" i="8"/>
  <c r="T16" i="25" s="1"/>
  <c r="E499" i="8"/>
  <c r="S16" i="25" s="1"/>
  <c r="G498" i="8"/>
  <c r="U15" i="25" s="1"/>
  <c r="F498" i="8"/>
  <c r="T15" i="25" s="1"/>
  <c r="E498" i="8"/>
  <c r="S15" i="25" s="1"/>
  <c r="G497" i="8"/>
  <c r="U14" i="25" s="1"/>
  <c r="F497" i="8"/>
  <c r="T14" i="25" s="1"/>
  <c r="E497" i="8"/>
  <c r="S14" i="25" s="1"/>
  <c r="G496" i="8"/>
  <c r="U13" i="25" s="1"/>
  <c r="F496" i="8"/>
  <c r="T13" i="25" s="1"/>
  <c r="E496" i="8"/>
  <c r="S13" i="25" s="1"/>
  <c r="G495" i="8"/>
  <c r="U12" i="25" s="1"/>
  <c r="F495" i="8"/>
  <c r="T12" i="25" s="1"/>
  <c r="E495" i="8"/>
  <c r="S12" i="25" s="1"/>
  <c r="G494" i="8"/>
  <c r="U11" i="25" s="1"/>
  <c r="F494" i="8"/>
  <c r="T11" i="25" s="1"/>
  <c r="E494" i="8"/>
  <c r="S11" i="25" s="1"/>
  <c r="G493" i="8"/>
  <c r="U10" i="25" s="1"/>
  <c r="F493" i="8"/>
  <c r="T10" i="25" s="1"/>
  <c r="E493" i="8"/>
  <c r="S10" i="25" s="1"/>
  <c r="G492" i="8"/>
  <c r="U9" i="25" s="1"/>
  <c r="F492" i="8"/>
  <c r="T9" i="25" s="1"/>
  <c r="E492" i="8"/>
  <c r="S9" i="25" s="1"/>
  <c r="G491" i="8"/>
  <c r="U8" i="25" s="1"/>
  <c r="F491" i="8"/>
  <c r="T8" i="25" s="1"/>
  <c r="E491" i="8"/>
  <c r="S8" i="25" s="1"/>
  <c r="G490" i="8"/>
  <c r="U7" i="25" s="1"/>
  <c r="F490" i="8"/>
  <c r="T7" i="25" s="1"/>
  <c r="E490" i="8"/>
  <c r="S7" i="25" s="1"/>
  <c r="G489" i="8"/>
  <c r="U6" i="25" s="1"/>
  <c r="F489" i="8"/>
  <c r="T6" i="25" s="1"/>
  <c r="E489" i="8"/>
  <c r="S6" i="25" s="1"/>
  <c r="G488" i="8"/>
  <c r="U5" i="25" s="1"/>
  <c r="F488" i="8"/>
  <c r="T5" i="25" s="1"/>
  <c r="E488" i="8"/>
  <c r="S5" i="25" s="1"/>
  <c r="G487" i="8"/>
  <c r="U4" i="25" s="1"/>
  <c r="F487" i="8"/>
  <c r="T4" i="25" s="1"/>
  <c r="E487" i="8"/>
  <c r="S4" i="25" s="1"/>
  <c r="G486" i="8"/>
  <c r="U3" i="25" s="1"/>
  <c r="F486" i="8"/>
  <c r="T3" i="25" s="1"/>
  <c r="E486" i="8"/>
  <c r="S3" i="25" s="1"/>
  <c r="D487" i="8"/>
  <c r="R4" i="25" s="1"/>
  <c r="D488" i="8"/>
  <c r="R5" i="25" s="1"/>
  <c r="D489" i="8"/>
  <c r="R6" i="25" s="1"/>
  <c r="D490" i="8"/>
  <c r="R7" i="25" s="1"/>
  <c r="D491" i="8"/>
  <c r="R8" i="25" s="1"/>
  <c r="D492" i="8"/>
  <c r="R9" i="25" s="1"/>
  <c r="D493" i="8"/>
  <c r="R10" i="25" s="1"/>
  <c r="D494" i="8"/>
  <c r="R11" i="25" s="1"/>
  <c r="D495" i="8"/>
  <c r="R12" i="25" s="1"/>
  <c r="D496" i="8"/>
  <c r="R13" i="25" s="1"/>
  <c r="D497" i="8"/>
  <c r="R14" i="25" s="1"/>
  <c r="D498" i="8"/>
  <c r="R15" i="25" s="1"/>
  <c r="D499" i="8"/>
  <c r="R16" i="25" s="1"/>
  <c r="D500" i="8"/>
  <c r="R17" i="25" s="1"/>
  <c r="D501" i="8"/>
  <c r="R18" i="25" s="1"/>
  <c r="D502" i="8"/>
  <c r="R19" i="25" s="1"/>
  <c r="D503" i="8"/>
  <c r="R20" i="25" s="1"/>
  <c r="D504" i="8"/>
  <c r="R21" i="25" s="1"/>
  <c r="D505" i="8"/>
  <c r="R22" i="25" s="1"/>
  <c r="D506" i="8"/>
  <c r="R23" i="25" s="1"/>
  <c r="D486" i="8"/>
  <c r="R3" i="25" s="1"/>
  <c r="E402" i="8"/>
  <c r="E403" i="8"/>
  <c r="E404" i="8"/>
  <c r="E405" i="8"/>
  <c r="E406" i="8"/>
  <c r="E407" i="8"/>
  <c r="E408" i="8"/>
  <c r="E409" i="8"/>
  <c r="E410" i="8"/>
  <c r="E411" i="8"/>
  <c r="E412" i="8"/>
  <c r="E413" i="8"/>
  <c r="E414" i="8"/>
  <c r="E415" i="8"/>
  <c r="E416" i="8"/>
  <c r="E417" i="8"/>
  <c r="E418" i="8"/>
  <c r="E419" i="8"/>
  <c r="E420" i="8"/>
  <c r="D401" i="8"/>
  <c r="E401" i="8"/>
  <c r="E400" i="8"/>
  <c r="D400" i="8"/>
  <c r="F401" i="8"/>
  <c r="G401" i="8"/>
  <c r="H401" i="8"/>
  <c r="I401" i="8"/>
  <c r="J401" i="8"/>
  <c r="K401" i="8"/>
  <c r="F402" i="8"/>
  <c r="G402" i="8"/>
  <c r="H402" i="8"/>
  <c r="I402" i="8"/>
  <c r="J402" i="8"/>
  <c r="K402" i="8"/>
  <c r="F403" i="8"/>
  <c r="G403" i="8"/>
  <c r="H403" i="8"/>
  <c r="I403" i="8"/>
  <c r="J403" i="8"/>
  <c r="K403" i="8"/>
  <c r="F404" i="8"/>
  <c r="G404" i="8"/>
  <c r="H404" i="8"/>
  <c r="I404" i="8"/>
  <c r="J404" i="8"/>
  <c r="K404" i="8"/>
  <c r="F405" i="8"/>
  <c r="G405" i="8"/>
  <c r="H405" i="8"/>
  <c r="I405" i="8"/>
  <c r="J405" i="8"/>
  <c r="K405" i="8"/>
  <c r="F406" i="8"/>
  <c r="G406" i="8"/>
  <c r="H406" i="8"/>
  <c r="I406" i="8"/>
  <c r="J406" i="8"/>
  <c r="K406" i="8"/>
  <c r="F407" i="8"/>
  <c r="G407" i="8"/>
  <c r="H407" i="8"/>
  <c r="I407" i="8"/>
  <c r="J407" i="8"/>
  <c r="K407" i="8"/>
  <c r="F408" i="8"/>
  <c r="G408" i="8"/>
  <c r="H408" i="8"/>
  <c r="I408" i="8"/>
  <c r="J408" i="8"/>
  <c r="K408" i="8"/>
  <c r="F409" i="8"/>
  <c r="G409" i="8"/>
  <c r="H409" i="8"/>
  <c r="I409" i="8"/>
  <c r="J409" i="8"/>
  <c r="K409" i="8"/>
  <c r="F410" i="8"/>
  <c r="G410" i="8"/>
  <c r="H410" i="8"/>
  <c r="I410" i="8"/>
  <c r="J410" i="8"/>
  <c r="K410" i="8"/>
  <c r="F411" i="8"/>
  <c r="G411" i="8"/>
  <c r="H411" i="8"/>
  <c r="I411" i="8"/>
  <c r="J411" i="8"/>
  <c r="K411" i="8"/>
  <c r="F412" i="8"/>
  <c r="G412" i="8"/>
  <c r="H412" i="8"/>
  <c r="I412" i="8"/>
  <c r="J412" i="8"/>
  <c r="K412" i="8"/>
  <c r="F413" i="8"/>
  <c r="G413" i="8"/>
  <c r="H413" i="8"/>
  <c r="I413" i="8"/>
  <c r="J413" i="8"/>
  <c r="K413" i="8"/>
  <c r="F414" i="8"/>
  <c r="G414" i="8"/>
  <c r="H414" i="8"/>
  <c r="I414" i="8"/>
  <c r="J414" i="8"/>
  <c r="K414" i="8"/>
  <c r="F415" i="8"/>
  <c r="G415" i="8"/>
  <c r="H415" i="8"/>
  <c r="I415" i="8"/>
  <c r="J415" i="8"/>
  <c r="K415" i="8"/>
  <c r="F416" i="8"/>
  <c r="G416" i="8"/>
  <c r="H416" i="8"/>
  <c r="I416" i="8"/>
  <c r="J416" i="8"/>
  <c r="K416" i="8"/>
  <c r="F417" i="8"/>
  <c r="G417" i="8"/>
  <c r="H417" i="8"/>
  <c r="I417" i="8"/>
  <c r="J417" i="8"/>
  <c r="K417" i="8"/>
  <c r="F418" i="8"/>
  <c r="G418" i="8"/>
  <c r="H418" i="8"/>
  <c r="I418" i="8"/>
  <c r="J418" i="8"/>
  <c r="K418" i="8"/>
  <c r="F419" i="8"/>
  <c r="G419" i="8"/>
  <c r="H419" i="8"/>
  <c r="I419" i="8"/>
  <c r="J419" i="8"/>
  <c r="K419" i="8"/>
  <c r="F420" i="8"/>
  <c r="G420" i="8"/>
  <c r="H420" i="8"/>
  <c r="I420" i="8"/>
  <c r="J420" i="8"/>
  <c r="K420" i="8"/>
  <c r="G400" i="8"/>
  <c r="H400" i="8"/>
  <c r="I400" i="8"/>
  <c r="J400" i="8"/>
  <c r="K400" i="8"/>
  <c r="F400" i="8"/>
  <c r="D385" i="8"/>
  <c r="E385" i="8"/>
  <c r="D386" i="8"/>
  <c r="E386" i="8"/>
  <c r="D387" i="8"/>
  <c r="E387" i="8"/>
  <c r="D388" i="8"/>
  <c r="E388" i="8"/>
  <c r="D389" i="8"/>
  <c r="E389" i="8"/>
  <c r="E384" i="8"/>
  <c r="D384" i="8"/>
  <c r="E394" i="8"/>
  <c r="E395" i="8"/>
  <c r="E396" i="8"/>
  <c r="E393" i="8"/>
  <c r="I206" i="8"/>
  <c r="J206" i="8"/>
  <c r="K206" i="8"/>
  <c r="K205" i="8" l="1"/>
  <c r="K203" i="8"/>
  <c r="H208" i="8"/>
  <c r="H205" i="8"/>
  <c r="I209" i="8"/>
  <c r="K208" i="8"/>
  <c r="H204" i="8"/>
  <c r="K204" i="8"/>
  <c r="H203" i="8"/>
  <c r="K209" i="8"/>
  <c r="H209" i="8"/>
  <c r="H207" i="8"/>
  <c r="K207" i="8"/>
  <c r="H206" i="8"/>
  <c r="G206" i="8"/>
  <c r="J209" i="8"/>
  <c r="G205" i="8"/>
  <c r="J205" i="8"/>
  <c r="G204" i="8"/>
  <c r="J208" i="8"/>
  <c r="J204" i="8"/>
  <c r="G209" i="8"/>
  <c r="J207" i="8"/>
  <c r="G203" i="8"/>
  <c r="G208" i="8"/>
  <c r="G207" i="8"/>
  <c r="J203" i="8"/>
  <c r="I208" i="8"/>
  <c r="I205" i="8"/>
  <c r="F203" i="8"/>
  <c r="I207" i="8"/>
  <c r="I204" i="8"/>
  <c r="I203" i="8"/>
  <c r="F209" i="8"/>
  <c r="F208" i="8"/>
  <c r="F207" i="8"/>
  <c r="F206" i="8"/>
  <c r="F205" i="8"/>
  <c r="F204" i="8"/>
  <c r="G231" i="8" l="1"/>
  <c r="H231" i="8"/>
  <c r="I231" i="8"/>
  <c r="J231" i="8"/>
  <c r="K231" i="8"/>
  <c r="E156" i="8"/>
  <c r="E157" i="8"/>
  <c r="E158" i="8"/>
  <c r="E159" i="8"/>
  <c r="E160" i="8"/>
  <c r="E161" i="8"/>
  <c r="D13" i="8"/>
  <c r="C59" i="8" s="1"/>
  <c r="G170" i="36"/>
  <c r="F170" i="36"/>
  <c r="E170" i="36"/>
  <c r="G169" i="36"/>
  <c r="F169" i="36"/>
  <c r="E169" i="36"/>
  <c r="I68" i="8"/>
  <c r="I62" i="8"/>
  <c r="K68" i="8"/>
  <c r="K67" i="8"/>
  <c r="J73" i="8"/>
  <c r="I71" i="8"/>
  <c r="J67" i="8"/>
  <c r="J63" i="8"/>
  <c r="I66" i="8"/>
  <c r="I63" i="8"/>
  <c r="J64" i="8"/>
  <c r="F73" i="8"/>
  <c r="K71" i="8"/>
  <c r="I64" i="8"/>
  <c r="G69" i="8"/>
  <c r="H74" i="8"/>
  <c r="K72" i="8"/>
  <c r="H64" i="8"/>
  <c r="G68" i="8"/>
  <c r="G71" i="8"/>
  <c r="H61" i="8"/>
  <c r="K70" i="8"/>
  <c r="K74" i="8"/>
  <c r="J62" i="8"/>
  <c r="H62" i="8"/>
  <c r="I61" i="8"/>
  <c r="I73" i="8"/>
  <c r="G73" i="8"/>
  <c r="F64" i="8"/>
  <c r="F70" i="8"/>
  <c r="J69" i="8"/>
  <c r="H71" i="8"/>
  <c r="G67" i="8"/>
  <c r="G65" i="8"/>
  <c r="H70" i="8"/>
  <c r="G74" i="8"/>
  <c r="G63" i="8"/>
  <c r="G62" i="8"/>
  <c r="K73" i="8"/>
  <c r="G72" i="8"/>
  <c r="I72" i="8"/>
  <c r="I69" i="8"/>
  <c r="F63" i="8"/>
  <c r="J70" i="8"/>
  <c r="K65" i="8"/>
  <c r="H69" i="8"/>
  <c r="F67" i="8"/>
  <c r="K63" i="8"/>
  <c r="H66" i="8"/>
  <c r="H72" i="8"/>
  <c r="F68" i="8"/>
  <c r="H63" i="8"/>
  <c r="I70" i="8"/>
  <c r="G64" i="8"/>
  <c r="F71" i="8"/>
  <c r="I67" i="8"/>
  <c r="K66" i="8"/>
  <c r="K62" i="8"/>
  <c r="G70" i="8"/>
  <c r="I74" i="8"/>
  <c r="F69" i="8"/>
  <c r="J68" i="8"/>
  <c r="J61" i="8"/>
  <c r="H68" i="8"/>
  <c r="G66" i="8"/>
  <c r="F62" i="8"/>
  <c r="H73" i="8"/>
  <c r="F61" i="8"/>
  <c r="H65" i="8"/>
  <c r="F66" i="8"/>
  <c r="F65" i="8"/>
  <c r="H67" i="8"/>
  <c r="J72" i="8"/>
  <c r="J66" i="8"/>
  <c r="G61" i="8"/>
  <c r="I65" i="8"/>
  <c r="J71" i="8"/>
  <c r="K69" i="8"/>
  <c r="J65" i="8"/>
  <c r="K64" i="8"/>
  <c r="J74" i="8"/>
  <c r="K61" i="8"/>
  <c r="F74" i="8"/>
  <c r="F72" i="8"/>
  <c r="C114" i="8" l="1"/>
  <c r="C95" i="8"/>
  <c r="C77" i="8"/>
  <c r="C18" i="8"/>
  <c r="H53" i="8"/>
  <c r="G53" i="8"/>
  <c r="F53" i="8"/>
  <c r="F54" i="8"/>
  <c r="G54" i="8"/>
  <c r="H54" i="8"/>
  <c r="F55" i="8"/>
  <c r="G55" i="8"/>
  <c r="H55" i="8"/>
  <c r="D106" i="27"/>
  <c r="E390" i="8" s="1"/>
  <c r="G23" i="8"/>
  <c r="G222" i="8" l="1"/>
  <c r="H222" i="8"/>
  <c r="F222" i="8"/>
  <c r="I222" i="8"/>
  <c r="K222" i="8"/>
  <c r="J222" i="8"/>
  <c r="K221" i="8"/>
  <c r="H221" i="8"/>
  <c r="G221" i="8"/>
  <c r="J221" i="8"/>
  <c r="I221" i="8"/>
  <c r="F221" i="8"/>
  <c r="I220" i="8"/>
  <c r="F220" i="8"/>
  <c r="K220" i="8"/>
  <c r="J220" i="8"/>
  <c r="G220" i="8"/>
  <c r="H220" i="8"/>
  <c r="D126" i="26"/>
  <c r="E162" i="8" s="1"/>
  <c r="F30" i="8"/>
  <c r="F36" i="8"/>
  <c r="K24" i="8"/>
  <c r="K22" i="8"/>
  <c r="K91" i="8"/>
  <c r="G35" i="8"/>
  <c r="H108" i="8"/>
  <c r="K84" i="8"/>
  <c r="K29" i="8"/>
  <c r="H106" i="8"/>
  <c r="I38" i="8"/>
  <c r="F40" i="8"/>
  <c r="K90" i="8"/>
  <c r="G26" i="8"/>
  <c r="J80" i="8"/>
  <c r="J87" i="8"/>
  <c r="G97" i="8"/>
  <c r="H38" i="8"/>
  <c r="H98" i="8"/>
  <c r="H27" i="8"/>
  <c r="H90" i="8"/>
  <c r="K34" i="8"/>
  <c r="H85" i="8"/>
  <c r="H109" i="8"/>
  <c r="F104" i="8"/>
  <c r="I97" i="8"/>
  <c r="F20" i="8"/>
  <c r="F85" i="8"/>
  <c r="J107" i="8"/>
  <c r="I29" i="8"/>
  <c r="F25" i="8"/>
  <c r="I106" i="8"/>
  <c r="H91" i="8"/>
  <c r="K37" i="8"/>
  <c r="I30" i="8"/>
  <c r="H81" i="8"/>
  <c r="F108" i="8"/>
  <c r="H101" i="8"/>
  <c r="H37" i="8"/>
  <c r="I23" i="8"/>
  <c r="J36" i="8"/>
  <c r="G88" i="8"/>
  <c r="G100" i="8"/>
  <c r="K33" i="8"/>
  <c r="J106" i="8"/>
  <c r="I22" i="8"/>
  <c r="F101" i="8"/>
  <c r="K100" i="8"/>
  <c r="H104" i="8"/>
  <c r="F103" i="8"/>
  <c r="K105" i="8"/>
  <c r="K107" i="8"/>
  <c r="G39" i="8"/>
  <c r="I24" i="8"/>
  <c r="G21" i="8"/>
  <c r="F22" i="8"/>
  <c r="J104" i="8"/>
  <c r="J98" i="8"/>
  <c r="K25" i="8"/>
  <c r="F91" i="8"/>
  <c r="H32" i="8"/>
  <c r="K87" i="8"/>
  <c r="F81" i="8"/>
  <c r="I81" i="8"/>
  <c r="H110" i="8"/>
  <c r="F32" i="8"/>
  <c r="K102" i="8"/>
  <c r="J105" i="8"/>
  <c r="I99" i="8"/>
  <c r="F83" i="8"/>
  <c r="G109" i="8"/>
  <c r="I32" i="8"/>
  <c r="G81" i="8"/>
  <c r="G89" i="8"/>
  <c r="K83" i="8"/>
  <c r="H28" i="8"/>
  <c r="I28" i="8"/>
  <c r="F87" i="8"/>
  <c r="G38" i="8"/>
  <c r="K99" i="8"/>
  <c r="G25" i="8"/>
  <c r="G98" i="8"/>
  <c r="K110" i="8"/>
  <c r="I26" i="8"/>
  <c r="K98" i="8"/>
  <c r="I31" i="8"/>
  <c r="G105" i="8"/>
  <c r="J32" i="8"/>
  <c r="K32" i="8"/>
  <c r="J38" i="8"/>
  <c r="J35" i="8"/>
  <c r="K30" i="8"/>
  <c r="G87" i="8"/>
  <c r="F79" i="8"/>
  <c r="J79" i="8"/>
  <c r="H31" i="8"/>
  <c r="J101" i="8"/>
  <c r="I39" i="8"/>
  <c r="G84" i="8"/>
  <c r="K97" i="8"/>
  <c r="F31" i="8"/>
  <c r="H103" i="8"/>
  <c r="G28" i="8"/>
  <c r="K26" i="8"/>
  <c r="H24" i="8"/>
  <c r="H99" i="8"/>
  <c r="I85" i="8"/>
  <c r="K92" i="8"/>
  <c r="J103" i="8"/>
  <c r="G110" i="8"/>
  <c r="J23" i="8"/>
  <c r="G34" i="8"/>
  <c r="K81" i="8"/>
  <c r="J85" i="8"/>
  <c r="I34" i="8"/>
  <c r="K27" i="8"/>
  <c r="G90" i="8"/>
  <c r="J37" i="8"/>
  <c r="F110" i="8"/>
  <c r="J108" i="8"/>
  <c r="H35" i="8"/>
  <c r="J83" i="8"/>
  <c r="G101" i="8"/>
  <c r="I27" i="8"/>
  <c r="K39" i="8"/>
  <c r="J33" i="8"/>
  <c r="H34" i="8"/>
  <c r="J25" i="8"/>
  <c r="G20" i="8"/>
  <c r="H25" i="8"/>
  <c r="H30" i="8"/>
  <c r="I87" i="8"/>
  <c r="K79" i="8"/>
  <c r="K101" i="8"/>
  <c r="K104" i="8"/>
  <c r="H82" i="8"/>
  <c r="F98" i="8"/>
  <c r="J92" i="8"/>
  <c r="F90" i="8"/>
  <c r="F39" i="8"/>
  <c r="H40" i="8"/>
  <c r="J28" i="8"/>
  <c r="I80" i="8"/>
  <c r="K20" i="8"/>
  <c r="H26" i="8"/>
  <c r="H80" i="8"/>
  <c r="J102" i="8"/>
  <c r="I84" i="8"/>
  <c r="F27" i="8"/>
  <c r="G82" i="8"/>
  <c r="K88" i="8"/>
  <c r="K86" i="8"/>
  <c r="F86" i="8"/>
  <c r="I98" i="8"/>
  <c r="I21" i="8"/>
  <c r="G104" i="8"/>
  <c r="I103" i="8"/>
  <c r="H33" i="8"/>
  <c r="I82" i="8"/>
  <c r="F89" i="8"/>
  <c r="F26" i="8"/>
  <c r="J89" i="8"/>
  <c r="J99" i="8"/>
  <c r="F100" i="8"/>
  <c r="G31" i="8"/>
  <c r="G40" i="8"/>
  <c r="J88" i="8"/>
  <c r="I105" i="8"/>
  <c r="H20" i="8"/>
  <c r="I91" i="8"/>
  <c r="H23" i="8"/>
  <c r="F35" i="8"/>
  <c r="I83" i="8"/>
  <c r="I20" i="8"/>
  <c r="F33" i="8"/>
  <c r="I102" i="8"/>
  <c r="K82" i="8"/>
  <c r="J82" i="8"/>
  <c r="G30" i="8"/>
  <c r="H22" i="8"/>
  <c r="F28" i="8"/>
  <c r="G27" i="8"/>
  <c r="H92" i="8"/>
  <c r="G99" i="8"/>
  <c r="I36" i="8"/>
  <c r="G37" i="8"/>
  <c r="F102" i="8"/>
  <c r="J86" i="8"/>
  <c r="F80" i="8"/>
  <c r="K89" i="8"/>
  <c r="J90" i="8"/>
  <c r="I88" i="8"/>
  <c r="J109" i="8"/>
  <c r="G33" i="8"/>
  <c r="H89" i="8"/>
  <c r="F38" i="8"/>
  <c r="J21" i="8"/>
  <c r="F34" i="8"/>
  <c r="F23" i="8"/>
  <c r="I25" i="8"/>
  <c r="K40" i="8"/>
  <c r="F84" i="8"/>
  <c r="J110" i="8"/>
  <c r="H79" i="8"/>
  <c r="H105" i="8"/>
  <c r="H97" i="8"/>
  <c r="J27" i="8"/>
  <c r="I90" i="8"/>
  <c r="K21" i="8"/>
  <c r="J26" i="8"/>
  <c r="F109" i="8"/>
  <c r="H29" i="8"/>
  <c r="K80" i="8"/>
  <c r="F29" i="8"/>
  <c r="J29" i="8"/>
  <c r="F88" i="8"/>
  <c r="H39" i="8"/>
  <c r="G106" i="8"/>
  <c r="K38" i="8"/>
  <c r="I108" i="8"/>
  <c r="K103" i="8"/>
  <c r="H21" i="8"/>
  <c r="I89" i="8"/>
  <c r="I101" i="8"/>
  <c r="I79" i="8"/>
  <c r="G92" i="8"/>
  <c r="J39" i="8"/>
  <c r="I92" i="8"/>
  <c r="J40" i="8"/>
  <c r="K36" i="8"/>
  <c r="G36" i="8"/>
  <c r="K85" i="8"/>
  <c r="J34" i="8"/>
  <c r="G107" i="8"/>
  <c r="F106" i="8"/>
  <c r="J30" i="8"/>
  <c r="K35" i="8"/>
  <c r="I37" i="8"/>
  <c r="K31" i="8"/>
  <c r="H87" i="8"/>
  <c r="I35" i="8"/>
  <c r="I86" i="8"/>
  <c r="K106" i="8"/>
  <c r="J100" i="8"/>
  <c r="F37" i="8"/>
  <c r="J91" i="8"/>
  <c r="K23" i="8"/>
  <c r="I33" i="8"/>
  <c r="G102" i="8"/>
  <c r="G29" i="8"/>
  <c r="H102" i="8"/>
  <c r="J31" i="8"/>
  <c r="H86" i="8"/>
  <c r="I109" i="8"/>
  <c r="F82" i="8"/>
  <c r="J22" i="8"/>
  <c r="H107" i="8"/>
  <c r="G86" i="8"/>
  <c r="F97" i="8"/>
  <c r="G79" i="8"/>
  <c r="I107" i="8"/>
  <c r="K28" i="8"/>
  <c r="J20" i="8"/>
  <c r="I110" i="8"/>
  <c r="F92" i="8"/>
  <c r="I104" i="8"/>
  <c r="H36" i="8"/>
  <c r="G24" i="8"/>
  <c r="G22" i="8"/>
  <c r="G83" i="8"/>
  <c r="F105" i="8"/>
  <c r="G108" i="8"/>
  <c r="J24" i="8"/>
  <c r="J84" i="8"/>
  <c r="H83" i="8"/>
  <c r="K108" i="8"/>
  <c r="H100" i="8"/>
  <c r="H84" i="8"/>
  <c r="F99" i="8"/>
  <c r="G103" i="8"/>
  <c r="I100" i="8"/>
  <c r="G85" i="8"/>
  <c r="I40" i="8"/>
  <c r="K109" i="8"/>
  <c r="H88" i="8"/>
  <c r="G80" i="8"/>
  <c r="F21" i="8"/>
  <c r="F24" i="8"/>
  <c r="J81" i="8"/>
  <c r="G91" i="8"/>
  <c r="J97" i="8"/>
  <c r="F107" i="8"/>
  <c r="G32" i="8"/>
  <c r="G4" i="35" l="1"/>
  <c r="E4" i="35"/>
  <c r="C4" i="35"/>
  <c r="I4" i="35"/>
  <c r="J4" i="35"/>
  <c r="K4" i="35"/>
  <c r="U4" i="35"/>
  <c r="T4" i="35"/>
  <c r="S4" i="35"/>
  <c r="R4" i="35"/>
  <c r="B4" i="35"/>
  <c r="F15" i="23"/>
  <c r="E3" i="25" s="1"/>
  <c r="D16" i="34"/>
  <c r="E20" i="31" l="1"/>
  <c r="H18" i="31" l="1"/>
  <c r="D13" i="34"/>
  <c r="D14" i="34"/>
  <c r="D15" i="34"/>
  <c r="D17" i="34"/>
  <c r="D18" i="34"/>
  <c r="D19" i="34"/>
  <c r="D20" i="34"/>
  <c r="D21" i="34"/>
  <c r="D22" i="34"/>
  <c r="D23" i="34"/>
  <c r="D24" i="34"/>
  <c r="D25" i="34"/>
  <c r="D26" i="34"/>
  <c r="D27" i="34"/>
  <c r="D28" i="34"/>
  <c r="E39" i="34"/>
  <c r="E40" i="34"/>
  <c r="E41" i="34"/>
  <c r="E42" i="34"/>
  <c r="K9" i="33"/>
  <c r="G13" i="33"/>
  <c r="K13" i="33"/>
  <c r="G9" i="33"/>
  <c r="C13" i="33"/>
  <c r="X16" i="31"/>
  <c r="U16" i="31"/>
  <c r="K18" i="31"/>
  <c r="C9" i="33"/>
  <c r="I39" i="16"/>
  <c r="D379" i="8"/>
  <c r="D378" i="8"/>
  <c r="D377" i="8"/>
  <c r="D376" i="8"/>
  <c r="D150" i="8"/>
  <c r="D149" i="8"/>
  <c r="D148" i="8"/>
  <c r="C149" i="8"/>
  <c r="C150" i="8"/>
  <c r="C148" i="8"/>
  <c r="I42" i="16"/>
  <c r="F43" i="8"/>
  <c r="C9" i="8"/>
  <c r="C10" i="8"/>
  <c r="C8" i="8"/>
  <c r="D57" i="34" l="1"/>
  <c r="V4" i="35"/>
  <c r="D151" i="8"/>
  <c r="F190" i="8" s="1"/>
  <c r="D380" i="8"/>
  <c r="D58" i="34"/>
  <c r="D56" i="34"/>
  <c r="D55" i="34"/>
  <c r="T9" i="33"/>
  <c r="T13" i="33" s="1"/>
  <c r="I46" i="16"/>
  <c r="H50" i="16" s="1"/>
  <c r="I21" i="16"/>
  <c r="F19" i="23"/>
  <c r="H431" i="8" l="1"/>
  <c r="H428" i="8"/>
  <c r="H432" i="8"/>
  <c r="K428" i="8"/>
  <c r="H429" i="8"/>
  <c r="J431" i="8"/>
  <c r="F433" i="8"/>
  <c r="F431" i="8"/>
  <c r="I430" i="8"/>
  <c r="F432" i="8"/>
  <c r="I428" i="8"/>
  <c r="I434" i="8"/>
  <c r="K431" i="8"/>
  <c r="J429" i="8"/>
  <c r="G431" i="8"/>
  <c r="J430" i="8"/>
  <c r="I433" i="8"/>
  <c r="J428" i="8"/>
  <c r="J434" i="8"/>
  <c r="G430" i="8"/>
  <c r="G429" i="8"/>
  <c r="I432" i="8"/>
  <c r="K430" i="8"/>
  <c r="J433" i="8"/>
  <c r="G433" i="8"/>
  <c r="K434" i="8"/>
  <c r="H434" i="8"/>
  <c r="J432" i="8"/>
  <c r="F430" i="8"/>
  <c r="K433" i="8"/>
  <c r="H433" i="8"/>
  <c r="G434" i="8"/>
  <c r="K432" i="8"/>
  <c r="I429" i="8"/>
  <c r="F428" i="8"/>
  <c r="H430" i="8"/>
  <c r="K429" i="8"/>
  <c r="F429" i="8"/>
  <c r="F434" i="8"/>
  <c r="G428" i="8"/>
  <c r="G432" i="8"/>
  <c r="I431" i="8"/>
  <c r="F288" i="8"/>
  <c r="G317" i="8"/>
  <c r="F262" i="8"/>
  <c r="G294" i="8"/>
  <c r="F291" i="8"/>
  <c r="F321" i="8"/>
  <c r="F322" i="8"/>
  <c r="F261" i="8"/>
  <c r="G267" i="8"/>
  <c r="F266" i="8"/>
  <c r="F316" i="8"/>
  <c r="G321" i="8"/>
  <c r="F290" i="8"/>
  <c r="F318" i="8"/>
  <c r="F265" i="8"/>
  <c r="H262" i="8"/>
  <c r="H321" i="8"/>
  <c r="H294" i="8"/>
  <c r="I266" i="8"/>
  <c r="I294" i="8"/>
  <c r="I321" i="8"/>
  <c r="F263" i="8"/>
  <c r="F264" i="8"/>
  <c r="I267" i="8"/>
  <c r="G289" i="8"/>
  <c r="H266" i="8"/>
  <c r="G262" i="8"/>
  <c r="I293" i="8"/>
  <c r="F320" i="8"/>
  <c r="I322" i="8"/>
  <c r="F292" i="8"/>
  <c r="F289" i="8"/>
  <c r="F267" i="8"/>
  <c r="F317" i="8"/>
  <c r="F293" i="8"/>
  <c r="G293" i="8"/>
  <c r="H293" i="8"/>
  <c r="F319" i="8"/>
  <c r="G322" i="8"/>
  <c r="H289" i="8"/>
  <c r="H267" i="8"/>
  <c r="H317" i="8"/>
  <c r="G266" i="8"/>
  <c r="F294" i="8"/>
  <c r="H322" i="8"/>
  <c r="L4" i="35"/>
  <c r="G393" i="8"/>
  <c r="J394" i="8"/>
  <c r="H396" i="8"/>
  <c r="I393" i="8"/>
  <c r="G395" i="8"/>
  <c r="J396" i="8"/>
  <c r="K393" i="8"/>
  <c r="J395" i="8"/>
  <c r="F395" i="8"/>
  <c r="I396" i="8"/>
  <c r="J393" i="8"/>
  <c r="H395" i="8"/>
  <c r="K396" i="8"/>
  <c r="I395" i="8"/>
  <c r="F394" i="8"/>
  <c r="G394" i="8"/>
  <c r="H394" i="8"/>
  <c r="K395" i="8"/>
  <c r="F396" i="8"/>
  <c r="I394" i="8"/>
  <c r="G396" i="8"/>
  <c r="F393" i="8"/>
  <c r="H393" i="8"/>
  <c r="K394" i="8"/>
  <c r="H190" i="8"/>
  <c r="G190" i="8"/>
  <c r="D9" i="8"/>
  <c r="D10" i="8"/>
  <c r="D8" i="8"/>
  <c r="D7" i="8"/>
  <c r="F44" i="8"/>
  <c r="G44" i="8"/>
  <c r="H44" i="8"/>
  <c r="F45" i="8"/>
  <c r="G45" i="8"/>
  <c r="H45" i="8"/>
  <c r="F46" i="8"/>
  <c r="G46" i="8"/>
  <c r="H46" i="8"/>
  <c r="F47" i="8"/>
  <c r="G47" i="8"/>
  <c r="H47" i="8"/>
  <c r="F48" i="8"/>
  <c r="G48" i="8"/>
  <c r="H48" i="8"/>
  <c r="F49" i="8"/>
  <c r="G49" i="8"/>
  <c r="H49" i="8"/>
  <c r="F50" i="8"/>
  <c r="G50" i="8"/>
  <c r="H50" i="8"/>
  <c r="F51" i="8"/>
  <c r="G51" i="8"/>
  <c r="H51" i="8"/>
  <c r="F52" i="8"/>
  <c r="G52" i="8"/>
  <c r="H52" i="8"/>
  <c r="F56" i="8"/>
  <c r="G56" i="8"/>
  <c r="H56" i="8"/>
  <c r="H43" i="8"/>
  <c r="G43" i="8"/>
  <c r="D21" i="25" l="1"/>
  <c r="J32" i="23" s="1"/>
  <c r="H219" i="8"/>
  <c r="K219" i="8"/>
  <c r="J219" i="8"/>
  <c r="F219" i="8"/>
  <c r="I219" i="8"/>
  <c r="G219" i="8"/>
  <c r="H211" i="8"/>
  <c r="F211" i="8"/>
  <c r="J211" i="8"/>
  <c r="I211" i="8"/>
  <c r="K211" i="8"/>
  <c r="G211" i="8"/>
  <c r="H216" i="8"/>
  <c r="F216" i="8"/>
  <c r="G216" i="8"/>
  <c r="I216" i="8"/>
  <c r="J216" i="8"/>
  <c r="K216" i="8"/>
  <c r="H213" i="8"/>
  <c r="I213" i="8"/>
  <c r="J213" i="8"/>
  <c r="K213" i="8"/>
  <c r="G213" i="8"/>
  <c r="F213" i="8"/>
  <c r="K218" i="8"/>
  <c r="F218" i="8"/>
  <c r="H218" i="8"/>
  <c r="J218" i="8"/>
  <c r="I218" i="8"/>
  <c r="G218" i="8"/>
  <c r="H214" i="8"/>
  <c r="K214" i="8"/>
  <c r="J214" i="8"/>
  <c r="I214" i="8"/>
  <c r="G214" i="8"/>
  <c r="F214" i="8"/>
  <c r="K210" i="8"/>
  <c r="J210" i="8"/>
  <c r="H210" i="8"/>
  <c r="G210" i="8"/>
  <c r="F210" i="8"/>
  <c r="I210" i="8"/>
  <c r="K215" i="8"/>
  <c r="F215" i="8"/>
  <c r="I215" i="8"/>
  <c r="H215" i="8"/>
  <c r="J215" i="8"/>
  <c r="G215" i="8"/>
  <c r="F223" i="8"/>
  <c r="I223" i="8"/>
  <c r="J223" i="8"/>
  <c r="G223" i="8"/>
  <c r="K223" i="8"/>
  <c r="H223" i="8"/>
  <c r="K212" i="8"/>
  <c r="H212" i="8"/>
  <c r="G212" i="8"/>
  <c r="F212" i="8"/>
  <c r="I212" i="8"/>
  <c r="J212" i="8"/>
  <c r="F217" i="8"/>
  <c r="H217" i="8"/>
  <c r="K217" i="8"/>
  <c r="I217" i="8"/>
  <c r="J217" i="8"/>
  <c r="G217" i="8"/>
  <c r="D11" i="8"/>
  <c r="H137" i="8" s="1"/>
  <c r="C106" i="27"/>
  <c r="D390" i="8" s="1"/>
  <c r="C377" i="8"/>
  <c r="C378" i="8"/>
  <c r="C379" i="8"/>
  <c r="C376" i="8"/>
  <c r="G169" i="8"/>
  <c r="H169" i="8"/>
  <c r="I169" i="8"/>
  <c r="J169" i="8"/>
  <c r="K169" i="8"/>
  <c r="G170" i="8"/>
  <c r="H170" i="8"/>
  <c r="I170" i="8"/>
  <c r="J170" i="8"/>
  <c r="K170" i="8"/>
  <c r="G171" i="8"/>
  <c r="H171" i="8"/>
  <c r="I171" i="8"/>
  <c r="J171" i="8"/>
  <c r="K171" i="8"/>
  <c r="G172" i="8"/>
  <c r="H172" i="8"/>
  <c r="I172" i="8"/>
  <c r="J172" i="8"/>
  <c r="K172" i="8"/>
  <c r="G173" i="8"/>
  <c r="H173" i="8"/>
  <c r="I173" i="8"/>
  <c r="J173" i="8"/>
  <c r="K173" i="8"/>
  <c r="G174" i="8"/>
  <c r="H174" i="8"/>
  <c r="I174" i="8"/>
  <c r="J174" i="8"/>
  <c r="K174" i="8"/>
  <c r="G175" i="8"/>
  <c r="H175" i="8"/>
  <c r="I175" i="8"/>
  <c r="J175" i="8"/>
  <c r="K175" i="8"/>
  <c r="G176" i="8"/>
  <c r="H176" i="8"/>
  <c r="I176" i="8"/>
  <c r="J176" i="8"/>
  <c r="K176" i="8"/>
  <c r="G177" i="8"/>
  <c r="H177" i="8"/>
  <c r="I177" i="8"/>
  <c r="J177" i="8"/>
  <c r="K177" i="8"/>
  <c r="G178" i="8"/>
  <c r="H178" i="8"/>
  <c r="I178" i="8"/>
  <c r="J178" i="8"/>
  <c r="K178" i="8"/>
  <c r="G179" i="8"/>
  <c r="H179" i="8"/>
  <c r="I179" i="8"/>
  <c r="J179" i="8"/>
  <c r="K179" i="8"/>
  <c r="G180" i="8"/>
  <c r="H180" i="8"/>
  <c r="I180" i="8"/>
  <c r="J180" i="8"/>
  <c r="K180" i="8"/>
  <c r="G181" i="8"/>
  <c r="H181" i="8"/>
  <c r="I181" i="8"/>
  <c r="J181" i="8"/>
  <c r="K181" i="8"/>
  <c r="G182" i="8"/>
  <c r="H182" i="8"/>
  <c r="I182" i="8"/>
  <c r="J182" i="8"/>
  <c r="K182" i="8"/>
  <c r="G183" i="8"/>
  <c r="H183" i="8"/>
  <c r="I183" i="8"/>
  <c r="J183" i="8"/>
  <c r="K183" i="8"/>
  <c r="G184" i="8"/>
  <c r="H184" i="8"/>
  <c r="I184" i="8"/>
  <c r="J184" i="8"/>
  <c r="K184" i="8"/>
  <c r="G185" i="8"/>
  <c r="H185" i="8"/>
  <c r="I185" i="8"/>
  <c r="J185" i="8"/>
  <c r="K185" i="8"/>
  <c r="G186" i="8"/>
  <c r="H186" i="8"/>
  <c r="I186" i="8"/>
  <c r="J186" i="8"/>
  <c r="K186" i="8"/>
  <c r="F170" i="8"/>
  <c r="F171" i="8"/>
  <c r="F172" i="8"/>
  <c r="F173" i="8"/>
  <c r="F174" i="8"/>
  <c r="F175" i="8"/>
  <c r="F176" i="8"/>
  <c r="F177" i="8"/>
  <c r="F178" i="8"/>
  <c r="F179" i="8"/>
  <c r="F180" i="8"/>
  <c r="F181" i="8"/>
  <c r="F182" i="8"/>
  <c r="F183" i="8"/>
  <c r="F184" i="8"/>
  <c r="F185" i="8"/>
  <c r="F186" i="8"/>
  <c r="F169" i="8"/>
  <c r="E165" i="8"/>
  <c r="F165" i="8"/>
  <c r="D165" i="8"/>
  <c r="D156" i="8"/>
  <c r="D157" i="8"/>
  <c r="D158" i="8"/>
  <c r="D159" i="8"/>
  <c r="D160" i="8"/>
  <c r="D161" i="8"/>
  <c r="C157" i="8"/>
  <c r="C158" i="8"/>
  <c r="C159" i="8"/>
  <c r="C160" i="8"/>
  <c r="C161" i="8"/>
  <c r="C162" i="8"/>
  <c r="C156" i="8"/>
  <c r="D50" i="23"/>
  <c r="D51" i="23"/>
  <c r="D52" i="23"/>
  <c r="D53" i="23"/>
  <c r="D54" i="23"/>
  <c r="D55" i="23"/>
  <c r="D56" i="23"/>
  <c r="D57" i="23"/>
  <c r="D58" i="23"/>
  <c r="D59" i="23"/>
  <c r="D60" i="23"/>
  <c r="D61" i="23"/>
  <c r="D62" i="23"/>
  <c r="D63" i="23"/>
  <c r="D49" i="23"/>
  <c r="G39" i="25" s="1"/>
  <c r="D33" i="23"/>
  <c r="G22" i="25" s="1"/>
  <c r="D35" i="23"/>
  <c r="D36" i="23"/>
  <c r="D37" i="23"/>
  <c r="D38" i="23"/>
  <c r="D39" i="23"/>
  <c r="D40" i="23"/>
  <c r="D41" i="23"/>
  <c r="D42" i="23"/>
  <c r="D43" i="23"/>
  <c r="D44" i="23"/>
  <c r="D45" i="23"/>
  <c r="D46" i="23"/>
  <c r="D32" i="23"/>
  <c r="G21" i="25" s="1"/>
  <c r="D17" i="23"/>
  <c r="D18" i="23"/>
  <c r="D19" i="23"/>
  <c r="D22" i="23"/>
  <c r="D23" i="23"/>
  <c r="D24" i="23"/>
  <c r="D25" i="23"/>
  <c r="D26" i="23"/>
  <c r="D27" i="23"/>
  <c r="D28" i="23"/>
  <c r="D29" i="23"/>
  <c r="H33" i="23"/>
  <c r="H34" i="23"/>
  <c r="H35" i="23"/>
  <c r="H36" i="23"/>
  <c r="H37" i="23"/>
  <c r="H38" i="23"/>
  <c r="H39" i="23"/>
  <c r="H40" i="23"/>
  <c r="H41" i="23"/>
  <c r="H42" i="23"/>
  <c r="H43" i="23"/>
  <c r="H44" i="23"/>
  <c r="H45" i="23"/>
  <c r="H46" i="23"/>
  <c r="H32" i="23"/>
  <c r="E59" i="23"/>
  <c r="D49" i="25" s="1"/>
  <c r="F63" i="23"/>
  <c r="E53" i="25" s="1"/>
  <c r="E63" i="23"/>
  <c r="D53" i="25" s="1"/>
  <c r="F62" i="23"/>
  <c r="E52" i="25" s="1"/>
  <c r="E62" i="23"/>
  <c r="D52" i="25" s="1"/>
  <c r="F61" i="23"/>
  <c r="E51" i="25" s="1"/>
  <c r="E61" i="23"/>
  <c r="D51" i="25" s="1"/>
  <c r="F60" i="23"/>
  <c r="E50" i="25" s="1"/>
  <c r="E60" i="23"/>
  <c r="D50" i="25" s="1"/>
  <c r="F59" i="23"/>
  <c r="E49" i="25" s="1"/>
  <c r="F58" i="23"/>
  <c r="E48" i="25" s="1"/>
  <c r="E58" i="23"/>
  <c r="D48" i="25" s="1"/>
  <c r="F57" i="23"/>
  <c r="E47" i="25" s="1"/>
  <c r="E57" i="23"/>
  <c r="D47" i="25" s="1"/>
  <c r="F56" i="23"/>
  <c r="E46" i="25" s="1"/>
  <c r="E56" i="23"/>
  <c r="D46" i="25" s="1"/>
  <c r="F55" i="23"/>
  <c r="E45" i="25" s="1"/>
  <c r="E55" i="23"/>
  <c r="D45" i="25" s="1"/>
  <c r="F54" i="23"/>
  <c r="E44" i="25" s="1"/>
  <c r="F53" i="23"/>
  <c r="E43" i="25" s="1"/>
  <c r="F52" i="23"/>
  <c r="E42" i="25" s="1"/>
  <c r="F51" i="23"/>
  <c r="E41" i="25" s="1"/>
  <c r="F50" i="23"/>
  <c r="E40" i="25" s="1"/>
  <c r="F49" i="23"/>
  <c r="F33" i="23"/>
  <c r="F34" i="23"/>
  <c r="F35" i="23"/>
  <c r="F36" i="23"/>
  <c r="F37" i="23"/>
  <c r="F38" i="23"/>
  <c r="F39" i="23"/>
  <c r="F40" i="23"/>
  <c r="F41" i="23"/>
  <c r="F42" i="23"/>
  <c r="F43" i="23"/>
  <c r="F44" i="23"/>
  <c r="F45" i="23"/>
  <c r="F46" i="23"/>
  <c r="F32" i="23"/>
  <c r="E33" i="23"/>
  <c r="D22" i="25" s="1"/>
  <c r="J33" i="23" s="1"/>
  <c r="E34" i="23"/>
  <c r="D23" i="25" s="1"/>
  <c r="J34" i="23" s="1"/>
  <c r="E35" i="23"/>
  <c r="D24" i="25" s="1"/>
  <c r="J35" i="23" s="1"/>
  <c r="E36" i="23"/>
  <c r="D25" i="25" s="1"/>
  <c r="J36" i="23" s="1"/>
  <c r="E37" i="23"/>
  <c r="D26" i="25" s="1"/>
  <c r="J37" i="23" s="1"/>
  <c r="E38" i="23"/>
  <c r="D27" i="25" s="1"/>
  <c r="J38" i="23" s="1"/>
  <c r="E39" i="23"/>
  <c r="D28" i="25" s="1"/>
  <c r="J39" i="23" s="1"/>
  <c r="E40" i="23"/>
  <c r="D29" i="25" s="1"/>
  <c r="J40" i="23" s="1"/>
  <c r="E41" i="23"/>
  <c r="D30" i="25" s="1"/>
  <c r="J41" i="23" s="1"/>
  <c r="E42" i="23"/>
  <c r="D31" i="25" s="1"/>
  <c r="J42" i="23" s="1"/>
  <c r="E43" i="23"/>
  <c r="D32" i="25" s="1"/>
  <c r="J43" i="23" s="1"/>
  <c r="E44" i="23"/>
  <c r="D33" i="25" s="1"/>
  <c r="J44" i="23" s="1"/>
  <c r="E45" i="23"/>
  <c r="D34" i="25" s="1"/>
  <c r="J45" i="23" s="1"/>
  <c r="E46" i="23"/>
  <c r="D35" i="25" s="1"/>
  <c r="J46" i="23" s="1"/>
  <c r="F16" i="23"/>
  <c r="E4" i="25" s="1"/>
  <c r="F17" i="23"/>
  <c r="E5" i="25" s="1"/>
  <c r="F18" i="23"/>
  <c r="E6" i="25" s="1"/>
  <c r="E7" i="25"/>
  <c r="F20" i="23"/>
  <c r="E8" i="25" s="1"/>
  <c r="F21" i="23"/>
  <c r="E9" i="25" s="1"/>
  <c r="F22" i="23"/>
  <c r="E10" i="25" s="1"/>
  <c r="F23" i="23"/>
  <c r="E11" i="25" s="1"/>
  <c r="F24" i="23"/>
  <c r="E12" i="25" s="1"/>
  <c r="F25" i="23"/>
  <c r="E13" i="25" s="1"/>
  <c r="F26" i="23"/>
  <c r="E14" i="25" s="1"/>
  <c r="F27" i="23"/>
  <c r="E15" i="25" s="1"/>
  <c r="F28" i="23"/>
  <c r="E16" i="25" s="1"/>
  <c r="F29" i="23"/>
  <c r="E17" i="25" s="1"/>
  <c r="B18" i="25"/>
  <c r="F37" i="26"/>
  <c r="C126" i="26"/>
  <c r="D162" i="8" s="1"/>
  <c r="H117" i="8"/>
  <c r="I116" i="8"/>
  <c r="I119" i="8"/>
  <c r="I118" i="8"/>
  <c r="G119" i="8"/>
  <c r="G118" i="8"/>
  <c r="H118" i="8"/>
  <c r="I117" i="8"/>
  <c r="F117" i="8"/>
  <c r="F116" i="8"/>
  <c r="H116" i="8"/>
  <c r="J119" i="8"/>
  <c r="G116" i="8"/>
  <c r="G117" i="8"/>
  <c r="J117" i="8"/>
  <c r="J118" i="8"/>
  <c r="K116" i="8"/>
  <c r="J116" i="8"/>
  <c r="K117" i="8"/>
  <c r="F118" i="8"/>
  <c r="F119" i="8"/>
  <c r="H119" i="8"/>
  <c r="K119" i="8"/>
  <c r="K118" i="8"/>
  <c r="J55" i="23" l="1"/>
  <c r="J57" i="23"/>
  <c r="G26" i="25"/>
  <c r="K37" i="23" s="1"/>
  <c r="B26" i="25"/>
  <c r="I37" i="23" s="1"/>
  <c r="G30" i="25"/>
  <c r="K41" i="23" s="1"/>
  <c r="B30" i="25"/>
  <c r="I41" i="23" s="1"/>
  <c r="K49" i="23"/>
  <c r="G46" i="25"/>
  <c r="K56" i="23" s="1"/>
  <c r="B46" i="25"/>
  <c r="I56" i="23" s="1"/>
  <c r="G29" i="25"/>
  <c r="K40" i="23" s="1"/>
  <c r="B29" i="25"/>
  <c r="I40" i="23" s="1"/>
  <c r="G53" i="25"/>
  <c r="K63" i="23" s="1"/>
  <c r="B53" i="25"/>
  <c r="I63" i="23" s="1"/>
  <c r="G45" i="25"/>
  <c r="K55" i="23" s="1"/>
  <c r="B45" i="25"/>
  <c r="I55" i="23" s="1"/>
  <c r="G34" i="25"/>
  <c r="B34" i="25"/>
  <c r="I45" i="23" s="1"/>
  <c r="G49" i="25"/>
  <c r="K59" i="23" s="1"/>
  <c r="B49" i="25"/>
  <c r="I59" i="23" s="1"/>
  <c r="G28" i="25"/>
  <c r="K39" i="23" s="1"/>
  <c r="B28" i="25"/>
  <c r="I39" i="23" s="1"/>
  <c r="G52" i="25"/>
  <c r="K62" i="23" s="1"/>
  <c r="B52" i="25"/>
  <c r="I62" i="23" s="1"/>
  <c r="G35" i="25"/>
  <c r="B35" i="25"/>
  <c r="I46" i="23" s="1"/>
  <c r="G27" i="25"/>
  <c r="K38" i="23" s="1"/>
  <c r="B27" i="25"/>
  <c r="I38" i="23" s="1"/>
  <c r="G51" i="25"/>
  <c r="K61" i="23" s="1"/>
  <c r="B51" i="25"/>
  <c r="I61" i="23" s="1"/>
  <c r="G33" i="25"/>
  <c r="K44" i="23" s="1"/>
  <c r="B33" i="25"/>
  <c r="I44" i="23" s="1"/>
  <c r="G32" i="25"/>
  <c r="B32" i="25"/>
  <c r="I43" i="23" s="1"/>
  <c r="G24" i="25"/>
  <c r="K35" i="23" s="1"/>
  <c r="B24" i="25"/>
  <c r="I35" i="23" s="1"/>
  <c r="G48" i="25"/>
  <c r="K58" i="23" s="1"/>
  <c r="B48" i="25"/>
  <c r="I58" i="23" s="1"/>
  <c r="G50" i="25"/>
  <c r="K60" i="23" s="1"/>
  <c r="B50" i="25"/>
  <c r="I60" i="23" s="1"/>
  <c r="G25" i="25"/>
  <c r="K36" i="23" s="1"/>
  <c r="B25" i="25"/>
  <c r="I36" i="23" s="1"/>
  <c r="G31" i="25"/>
  <c r="K42" i="23" s="1"/>
  <c r="B31" i="25"/>
  <c r="I42" i="23" s="1"/>
  <c r="K33" i="23"/>
  <c r="G47" i="25"/>
  <c r="K57" i="23" s="1"/>
  <c r="B47" i="25"/>
  <c r="I57" i="23" s="1"/>
  <c r="J62" i="23"/>
  <c r="J60" i="23"/>
  <c r="J59" i="23"/>
  <c r="J63" i="23"/>
  <c r="J58" i="23"/>
  <c r="J56" i="23"/>
  <c r="J61" i="23"/>
  <c r="G44" i="25"/>
  <c r="K54" i="23" s="1"/>
  <c r="G43" i="25"/>
  <c r="K53" i="23" s="1"/>
  <c r="G42" i="25"/>
  <c r="K52" i="23" s="1"/>
  <c r="G41" i="25"/>
  <c r="K51" i="23" s="1"/>
  <c r="G40" i="25"/>
  <c r="K50" i="23" s="1"/>
  <c r="B22" i="25"/>
  <c r="I33" i="23" s="1"/>
  <c r="B21" i="25"/>
  <c r="I32" i="23" s="1"/>
  <c r="K45" i="23"/>
  <c r="L34" i="23"/>
  <c r="K43" i="23"/>
  <c r="K32" i="23"/>
  <c r="K46" i="23"/>
  <c r="G346" i="8"/>
  <c r="H346" i="8"/>
  <c r="I191" i="8"/>
  <c r="G347" i="8"/>
  <c r="I347" i="8"/>
  <c r="F346" i="8"/>
  <c r="I346" i="8"/>
  <c r="F342" i="8"/>
  <c r="G342" i="8"/>
  <c r="F345" i="8"/>
  <c r="F343" i="8"/>
  <c r="F344" i="8"/>
  <c r="F347" i="8"/>
  <c r="F341" i="8"/>
  <c r="H347" i="8"/>
  <c r="H342" i="8"/>
  <c r="G278" i="8"/>
  <c r="J278" i="8"/>
  <c r="H281" i="8"/>
  <c r="H308" i="8"/>
  <c r="J333" i="8"/>
  <c r="G333" i="8"/>
  <c r="K436" i="8"/>
  <c r="K444" i="8"/>
  <c r="J439" i="8"/>
  <c r="J447" i="8"/>
  <c r="I442" i="8"/>
  <c r="H437" i="8"/>
  <c r="H445" i="8"/>
  <c r="G440" i="8"/>
  <c r="G448" i="8"/>
  <c r="F435" i="8"/>
  <c r="F443" i="8"/>
  <c r="F436" i="8"/>
  <c r="I440" i="8"/>
  <c r="G446" i="8"/>
  <c r="J446" i="8"/>
  <c r="G439" i="8"/>
  <c r="K437" i="8"/>
  <c r="K445" i="8"/>
  <c r="J440" i="8"/>
  <c r="J448" i="8"/>
  <c r="I435" i="8"/>
  <c r="I443" i="8"/>
  <c r="H438" i="8"/>
  <c r="H446" i="8"/>
  <c r="G441" i="8"/>
  <c r="F444" i="8"/>
  <c r="H435" i="8"/>
  <c r="F441" i="8"/>
  <c r="G447" i="8"/>
  <c r="K438" i="8"/>
  <c r="G9" i="25" s="1"/>
  <c r="K21" i="23" s="1"/>
  <c r="K446" i="8"/>
  <c r="J441" i="8"/>
  <c r="I436" i="8"/>
  <c r="I444" i="8"/>
  <c r="H439" i="8"/>
  <c r="H447" i="8"/>
  <c r="G442" i="8"/>
  <c r="F437" i="8"/>
  <c r="F445" i="8"/>
  <c r="F438" i="8"/>
  <c r="F446" i="8"/>
  <c r="H443" i="8"/>
  <c r="K435" i="8"/>
  <c r="I441" i="8"/>
  <c r="K439" i="8"/>
  <c r="G14" i="25" s="1"/>
  <c r="K26" i="23" s="1"/>
  <c r="K447" i="8"/>
  <c r="J442" i="8"/>
  <c r="I437" i="8"/>
  <c r="I445" i="8"/>
  <c r="H440" i="8"/>
  <c r="H448" i="8"/>
  <c r="G435" i="8"/>
  <c r="G443" i="8"/>
  <c r="J438" i="8"/>
  <c r="H444" i="8"/>
  <c r="K440" i="8"/>
  <c r="G17" i="25" s="1"/>
  <c r="K29" i="23" s="1"/>
  <c r="K448" i="8"/>
  <c r="J435" i="8"/>
  <c r="J443" i="8"/>
  <c r="I438" i="8"/>
  <c r="I446" i="8"/>
  <c r="H441" i="8"/>
  <c r="G436" i="8"/>
  <c r="G444" i="8"/>
  <c r="F439" i="8"/>
  <c r="F447" i="8"/>
  <c r="F440" i="8"/>
  <c r="F448" i="8"/>
  <c r="K442" i="8"/>
  <c r="J437" i="8"/>
  <c r="I448" i="8"/>
  <c r="G438" i="8"/>
  <c r="K443" i="8"/>
  <c r="K441" i="8"/>
  <c r="J436" i="8"/>
  <c r="J444" i="8"/>
  <c r="I439" i="8"/>
  <c r="I447" i="8"/>
  <c r="H442" i="8"/>
  <c r="G437" i="8"/>
  <c r="G445" i="8"/>
  <c r="J445" i="8"/>
  <c r="H436" i="8"/>
  <c r="F442" i="8"/>
  <c r="G305" i="8"/>
  <c r="J334" i="8"/>
  <c r="J335" i="8"/>
  <c r="K307" i="8"/>
  <c r="I307" i="8"/>
  <c r="I335" i="8"/>
  <c r="J306" i="8"/>
  <c r="J307" i="8"/>
  <c r="I280" i="8"/>
  <c r="K334" i="8"/>
  <c r="K279" i="8"/>
  <c r="K280" i="8"/>
  <c r="K335" i="8"/>
  <c r="J279" i="8"/>
  <c r="J280" i="8"/>
  <c r="K306" i="8"/>
  <c r="J305" i="8"/>
  <c r="J330" i="8"/>
  <c r="H336" i="8"/>
  <c r="J275" i="8"/>
  <c r="I281" i="8"/>
  <c r="K281" i="8"/>
  <c r="J281" i="8"/>
  <c r="J336" i="8"/>
  <c r="I336" i="8"/>
  <c r="K336" i="8"/>
  <c r="J302" i="8"/>
  <c r="J308" i="8"/>
  <c r="K308" i="8"/>
  <c r="I308" i="8"/>
  <c r="F277" i="8"/>
  <c r="G276" i="8"/>
  <c r="H275" i="8"/>
  <c r="I334" i="8"/>
  <c r="K333" i="8"/>
  <c r="J304" i="8"/>
  <c r="K303" i="8"/>
  <c r="F307" i="8"/>
  <c r="G306" i="8"/>
  <c r="G280" i="8"/>
  <c r="H279" i="8"/>
  <c r="F281" i="8"/>
  <c r="F275" i="8"/>
  <c r="H274" i="8"/>
  <c r="K278" i="8"/>
  <c r="I279" i="8"/>
  <c r="I333" i="8"/>
  <c r="K332" i="8"/>
  <c r="F336" i="8"/>
  <c r="H334" i="8"/>
  <c r="G335" i="8"/>
  <c r="K302" i="8"/>
  <c r="I303" i="8"/>
  <c r="G279" i="8"/>
  <c r="F280" i="8"/>
  <c r="G274" i="8"/>
  <c r="H273" i="8"/>
  <c r="K304" i="8"/>
  <c r="I305" i="8"/>
  <c r="F308" i="8"/>
  <c r="H306" i="8"/>
  <c r="G307" i="8"/>
  <c r="K275" i="8"/>
  <c r="I276" i="8"/>
  <c r="K329" i="8"/>
  <c r="I330" i="8"/>
  <c r="G332" i="8"/>
  <c r="H331" i="8"/>
  <c r="I300" i="8"/>
  <c r="J299" i="8"/>
  <c r="H301" i="8"/>
  <c r="F302" i="8"/>
  <c r="K268" i="8"/>
  <c r="I270" i="8"/>
  <c r="I271" i="8"/>
  <c r="J269" i="8"/>
  <c r="K318" i="8"/>
  <c r="D44" i="25" s="1"/>
  <c r="J54" i="23" s="1"/>
  <c r="J322" i="8"/>
  <c r="K321" i="8"/>
  <c r="K316" i="8"/>
  <c r="D41" i="25" s="1"/>
  <c r="J51" i="23" s="1"/>
  <c r="J319" i="8"/>
  <c r="K317" i="8"/>
  <c r="J320" i="8"/>
  <c r="I323" i="8"/>
  <c r="H319" i="8"/>
  <c r="F325" i="8"/>
  <c r="H320" i="8"/>
  <c r="G323" i="8"/>
  <c r="F326" i="8"/>
  <c r="H316" i="8"/>
  <c r="G324" i="8"/>
  <c r="H318" i="8"/>
  <c r="F279" i="8"/>
  <c r="H278" i="8"/>
  <c r="F274" i="8"/>
  <c r="G273" i="8"/>
  <c r="H272" i="8"/>
  <c r="I278" i="8"/>
  <c r="K277" i="8"/>
  <c r="I332" i="8"/>
  <c r="J331" i="8"/>
  <c r="F334" i="8"/>
  <c r="H333" i="8"/>
  <c r="K301" i="8"/>
  <c r="I302" i="8"/>
  <c r="G304" i="8"/>
  <c r="H303" i="8"/>
  <c r="I273" i="8"/>
  <c r="J272" i="8"/>
  <c r="J326" i="8"/>
  <c r="J325" i="8"/>
  <c r="K324" i="8"/>
  <c r="H327" i="8"/>
  <c r="F329" i="8"/>
  <c r="G328" i="8"/>
  <c r="K293" i="8"/>
  <c r="K289" i="8"/>
  <c r="I295" i="8"/>
  <c r="J292" i="8"/>
  <c r="K288" i="8"/>
  <c r="J291" i="8"/>
  <c r="K290" i="8"/>
  <c r="J294" i="8"/>
  <c r="G296" i="8"/>
  <c r="H288" i="8"/>
  <c r="H291" i="8"/>
  <c r="F297" i="8"/>
  <c r="H290" i="8"/>
  <c r="H292" i="8"/>
  <c r="G295" i="8"/>
  <c r="F298" i="8"/>
  <c r="G272" i="8"/>
  <c r="H270" i="8"/>
  <c r="H271" i="8"/>
  <c r="F273" i="8"/>
  <c r="H335" i="8"/>
  <c r="G336" i="8"/>
  <c r="J303" i="8"/>
  <c r="I304" i="8"/>
  <c r="H305" i="8"/>
  <c r="F306" i="8"/>
  <c r="I275" i="8"/>
  <c r="K274" i="8"/>
  <c r="K327" i="8"/>
  <c r="D14" i="25" s="1"/>
  <c r="J26" i="23" s="1"/>
  <c r="I329" i="8"/>
  <c r="J328" i="8"/>
  <c r="G330" i="8"/>
  <c r="F331" i="8"/>
  <c r="J297" i="8"/>
  <c r="J298" i="8"/>
  <c r="K296" i="8"/>
  <c r="F301" i="8"/>
  <c r="G300" i="8"/>
  <c r="H299" i="8"/>
  <c r="K261" i="8"/>
  <c r="J264" i="8"/>
  <c r="J267" i="8"/>
  <c r="K262" i="8"/>
  <c r="J265" i="8"/>
  <c r="I268" i="8"/>
  <c r="K263" i="8"/>
  <c r="D42" i="25" s="1"/>
  <c r="J52" i="23" s="1"/>
  <c r="K266" i="8"/>
  <c r="I316" i="8"/>
  <c r="I317" i="8"/>
  <c r="I318" i="8"/>
  <c r="G263" i="8"/>
  <c r="G264" i="8"/>
  <c r="G265" i="8"/>
  <c r="F269" i="8"/>
  <c r="G261" i="8"/>
  <c r="F268" i="8"/>
  <c r="H277" i="8"/>
  <c r="F278" i="8"/>
  <c r="H268" i="8"/>
  <c r="G271" i="8"/>
  <c r="H269" i="8"/>
  <c r="F272" i="8"/>
  <c r="G270" i="8"/>
  <c r="G308" i="8"/>
  <c r="H307" i="8"/>
  <c r="I277" i="8"/>
  <c r="J276" i="8"/>
  <c r="F333" i="8"/>
  <c r="H332" i="8"/>
  <c r="J300" i="8"/>
  <c r="I301" i="8"/>
  <c r="K299" i="8"/>
  <c r="D13" i="25" s="1"/>
  <c r="J25" i="23" s="1"/>
  <c r="F303" i="8"/>
  <c r="G302" i="8"/>
  <c r="J270" i="8"/>
  <c r="J271" i="8"/>
  <c r="K269" i="8"/>
  <c r="I324" i="8"/>
  <c r="K319" i="8"/>
  <c r="K320" i="8"/>
  <c r="J323" i="8"/>
  <c r="K322" i="8"/>
  <c r="F327" i="8"/>
  <c r="G325" i="8"/>
  <c r="H323" i="8"/>
  <c r="G326" i="8"/>
  <c r="H324" i="8"/>
  <c r="I290" i="8"/>
  <c r="I288" i="8"/>
  <c r="I289" i="8"/>
  <c r="H276" i="8"/>
  <c r="G277" i="8"/>
  <c r="H265" i="8"/>
  <c r="H261" i="8"/>
  <c r="H341" i="8" s="1"/>
  <c r="H263" i="8"/>
  <c r="F271" i="8"/>
  <c r="H264" i="8"/>
  <c r="F270" i="8"/>
  <c r="G269" i="8"/>
  <c r="G268" i="8"/>
  <c r="K331" i="8"/>
  <c r="J332" i="8"/>
  <c r="F335" i="8"/>
  <c r="G334" i="8"/>
  <c r="H304" i="8"/>
  <c r="F305" i="8"/>
  <c r="K272" i="8"/>
  <c r="D12" i="25" s="1"/>
  <c r="J24" i="23" s="1"/>
  <c r="I274" i="8"/>
  <c r="J273" i="8"/>
  <c r="K326" i="8"/>
  <c r="D11" i="25" s="1"/>
  <c r="J23" i="23" s="1"/>
  <c r="I327" i="8"/>
  <c r="K325" i="8"/>
  <c r="H328" i="8"/>
  <c r="G329" i="8"/>
  <c r="K292" i="8"/>
  <c r="J295" i="8"/>
  <c r="K294" i="8"/>
  <c r="I296" i="8"/>
  <c r="K291" i="8"/>
  <c r="F299" i="8"/>
  <c r="G297" i="8"/>
  <c r="H295" i="8"/>
  <c r="G298" i="8"/>
  <c r="H296" i="8"/>
  <c r="I262" i="8"/>
  <c r="I261" i="8"/>
  <c r="I263" i="8"/>
  <c r="J329" i="8"/>
  <c r="K328" i="8"/>
  <c r="D17" i="25" s="1"/>
  <c r="J29" i="23" s="1"/>
  <c r="G331" i="8"/>
  <c r="H330" i="8"/>
  <c r="F332" i="8"/>
  <c r="I299" i="8"/>
  <c r="K297" i="8"/>
  <c r="D4" i="25" s="1"/>
  <c r="J16" i="23" s="1"/>
  <c r="K298" i="8"/>
  <c r="G301" i="8"/>
  <c r="H300" i="8"/>
  <c r="K267" i="8"/>
  <c r="K264" i="8"/>
  <c r="I269" i="8"/>
  <c r="K265" i="8"/>
  <c r="J268" i="8"/>
  <c r="J321" i="8"/>
  <c r="J318" i="8"/>
  <c r="J316" i="8"/>
  <c r="I319" i="8"/>
  <c r="J317" i="8"/>
  <c r="I320" i="8"/>
  <c r="G316" i="8"/>
  <c r="G318" i="8"/>
  <c r="G319" i="8"/>
  <c r="G320" i="8"/>
  <c r="F323" i="8"/>
  <c r="F324" i="8"/>
  <c r="G281" i="8"/>
  <c r="H280" i="8"/>
  <c r="F276" i="8"/>
  <c r="G275" i="8"/>
  <c r="I306" i="8"/>
  <c r="K305" i="8"/>
  <c r="K276" i="8"/>
  <c r="J277" i="8"/>
  <c r="K330" i="8"/>
  <c r="I331" i="8"/>
  <c r="K300" i="8"/>
  <c r="D16" i="25" s="1"/>
  <c r="J28" i="23" s="1"/>
  <c r="J301" i="8"/>
  <c r="H302" i="8"/>
  <c r="F304" i="8"/>
  <c r="G303" i="8"/>
  <c r="K270" i="8"/>
  <c r="K271" i="8"/>
  <c r="D9" i="25" s="1"/>
  <c r="J21" i="23" s="1"/>
  <c r="I272" i="8"/>
  <c r="I325" i="8"/>
  <c r="K323" i="8"/>
  <c r="I326" i="8"/>
  <c r="J324" i="8"/>
  <c r="F328" i="8"/>
  <c r="G327" i="8"/>
  <c r="H325" i="8"/>
  <c r="H326" i="8"/>
  <c r="J288" i="8"/>
  <c r="I291" i="8"/>
  <c r="J289" i="8"/>
  <c r="I292" i="8"/>
  <c r="J290" i="8"/>
  <c r="J293" i="8"/>
  <c r="G288" i="8"/>
  <c r="G290" i="8"/>
  <c r="G291" i="8"/>
  <c r="G292" i="8"/>
  <c r="F295" i="8"/>
  <c r="F296" i="8"/>
  <c r="J274" i="8"/>
  <c r="K273" i="8"/>
  <c r="D15" i="25" s="1"/>
  <c r="J27" i="23" s="1"/>
  <c r="I328" i="8"/>
  <c r="J327" i="8"/>
  <c r="F330" i="8"/>
  <c r="H329" i="8"/>
  <c r="I298" i="8"/>
  <c r="J296" i="8"/>
  <c r="K295" i="8"/>
  <c r="I297" i="8"/>
  <c r="F300" i="8"/>
  <c r="G299" i="8"/>
  <c r="H298" i="8"/>
  <c r="H297" i="8"/>
  <c r="J262" i="8"/>
  <c r="I265" i="8"/>
  <c r="J263" i="8"/>
  <c r="J266" i="8"/>
  <c r="J261" i="8"/>
  <c r="I264" i="8"/>
  <c r="I190" i="8"/>
  <c r="J143" i="8"/>
  <c r="K132" i="8"/>
  <c r="B7" i="25" s="1"/>
  <c r="I19" i="23" s="1"/>
  <c r="G136" i="8"/>
  <c r="I132" i="8"/>
  <c r="F136" i="8"/>
  <c r="G143" i="8"/>
  <c r="I130" i="8"/>
  <c r="H130" i="8"/>
  <c r="I133" i="8"/>
  <c r="F139" i="8"/>
  <c r="F133" i="8"/>
  <c r="G139" i="8"/>
  <c r="J138" i="8"/>
  <c r="J134" i="8"/>
  <c r="F138" i="8"/>
  <c r="F134" i="8"/>
  <c r="H133" i="8"/>
  <c r="G138" i="8"/>
  <c r="I131" i="8"/>
  <c r="J133" i="8"/>
  <c r="H138" i="8"/>
  <c r="G131" i="8"/>
  <c r="H132" i="8"/>
  <c r="I135" i="8"/>
  <c r="F130" i="8"/>
  <c r="J139" i="8"/>
  <c r="F132" i="8"/>
  <c r="J135" i="8"/>
  <c r="J130" i="8"/>
  <c r="K139" i="8"/>
  <c r="G132" i="8"/>
  <c r="H143" i="8"/>
  <c r="F135" i="8"/>
  <c r="I138" i="8"/>
  <c r="I136" i="8"/>
  <c r="K131" i="8"/>
  <c r="H139" i="8"/>
  <c r="K134" i="8"/>
  <c r="B12" i="25" s="1"/>
  <c r="I24" i="23" s="1"/>
  <c r="J132" i="8"/>
  <c r="K143" i="8"/>
  <c r="G135" i="8"/>
  <c r="K138" i="8"/>
  <c r="B6" i="25" s="1"/>
  <c r="I18" i="23" s="1"/>
  <c r="K136" i="8"/>
  <c r="F131" i="8"/>
  <c r="I139" i="8"/>
  <c r="I134" i="8"/>
  <c r="K137" i="8"/>
  <c r="G137" i="8"/>
  <c r="F143" i="8"/>
  <c r="G133" i="8"/>
  <c r="K135" i="8"/>
  <c r="B15" i="25" s="1"/>
  <c r="I27" i="23" s="1"/>
  <c r="J136" i="8"/>
  <c r="G130" i="8"/>
  <c r="J131" i="8"/>
  <c r="H134" i="8"/>
  <c r="I125" i="8"/>
  <c r="J126" i="8"/>
  <c r="F126" i="8"/>
  <c r="G141" i="8"/>
  <c r="K141" i="8"/>
  <c r="H142" i="8"/>
  <c r="G142" i="8"/>
  <c r="K124" i="8"/>
  <c r="K129" i="8"/>
  <c r="H126" i="8"/>
  <c r="K128" i="8"/>
  <c r="G125" i="8"/>
  <c r="F129" i="8"/>
  <c r="I142" i="8"/>
  <c r="F123" i="8"/>
  <c r="H125" i="8"/>
  <c r="I129" i="8"/>
  <c r="H128" i="8"/>
  <c r="G126" i="8"/>
  <c r="F124" i="8"/>
  <c r="H140" i="8"/>
  <c r="H123" i="8"/>
  <c r="I128" i="8"/>
  <c r="J124" i="8"/>
  <c r="I124" i="8"/>
  <c r="G127" i="8"/>
  <c r="I123" i="8"/>
  <c r="F128" i="8"/>
  <c r="F142" i="8"/>
  <c r="G128" i="8"/>
  <c r="J128" i="8"/>
  <c r="G124" i="8"/>
  <c r="G123" i="8"/>
  <c r="H127" i="8"/>
  <c r="K142" i="8"/>
  <c r="J140" i="8"/>
  <c r="I140" i="8"/>
  <c r="F141" i="8"/>
  <c r="F140" i="8"/>
  <c r="I126" i="8"/>
  <c r="J123" i="8"/>
  <c r="K127" i="8"/>
  <c r="K123" i="8"/>
  <c r="B39" i="25" s="1"/>
  <c r="I49" i="23" s="1"/>
  <c r="G129" i="8"/>
  <c r="K140" i="8"/>
  <c r="J129" i="8"/>
  <c r="K126" i="8"/>
  <c r="J127" i="8"/>
  <c r="H129" i="8"/>
  <c r="F125" i="8"/>
  <c r="J141" i="8"/>
  <c r="I141" i="8"/>
  <c r="H141" i="8"/>
  <c r="G140" i="8"/>
  <c r="H124" i="8"/>
  <c r="J142" i="8"/>
  <c r="I127" i="8"/>
  <c r="K125" i="8"/>
  <c r="B42" i="25" s="1"/>
  <c r="I52" i="23" s="1"/>
  <c r="J125" i="8"/>
  <c r="F127" i="8"/>
  <c r="I143" i="8"/>
  <c r="K133" i="8"/>
  <c r="H135" i="8"/>
  <c r="H136" i="8"/>
  <c r="K130" i="8"/>
  <c r="H131" i="8"/>
  <c r="G134" i="8"/>
  <c r="J137" i="8"/>
  <c r="F137" i="8"/>
  <c r="I137" i="8"/>
  <c r="E39" i="25"/>
  <c r="D6" i="34"/>
  <c r="D7" i="34"/>
  <c r="D8" i="34"/>
  <c r="D9" i="34"/>
  <c r="G11" i="25" l="1"/>
  <c r="K23" i="23" s="1"/>
  <c r="G12" i="25"/>
  <c r="K24" i="23" s="1"/>
  <c r="G13" i="25"/>
  <c r="K25" i="23" s="1"/>
  <c r="G15" i="25"/>
  <c r="K27" i="23" s="1"/>
  <c r="G16" i="25"/>
  <c r="K28" i="23" s="1"/>
  <c r="G10" i="25"/>
  <c r="K22" i="23" s="1"/>
  <c r="D5" i="25"/>
  <c r="J17" i="23" s="1"/>
  <c r="D39" i="25"/>
  <c r="J49" i="23" s="1"/>
  <c r="D3" i="25"/>
  <c r="J15" i="23" s="1"/>
  <c r="D8" i="25"/>
  <c r="J20" i="23" s="1"/>
  <c r="D6" i="25"/>
  <c r="J18" i="23" s="1"/>
  <c r="D40" i="25"/>
  <c r="J50" i="23" s="1"/>
  <c r="D43" i="25"/>
  <c r="J53" i="23" s="1"/>
  <c r="D10" i="25"/>
  <c r="J22" i="23" s="1"/>
  <c r="B5" i="25"/>
  <c r="I17" i="23" s="1"/>
  <c r="B17" i="25"/>
  <c r="I29" i="23" s="1"/>
  <c r="B16" i="25"/>
  <c r="I28" i="23" s="1"/>
  <c r="B14" i="25"/>
  <c r="I26" i="23" s="1"/>
  <c r="B11" i="25"/>
  <c r="I23" i="23" s="1"/>
  <c r="B13" i="25"/>
  <c r="I25" i="23" s="1"/>
  <c r="B10" i="25"/>
  <c r="I22" i="23" s="1"/>
  <c r="B9" i="25"/>
  <c r="I21" i="23" s="1"/>
  <c r="B43" i="25"/>
  <c r="I53" i="23" s="1"/>
  <c r="B44" i="25"/>
  <c r="I54" i="23" s="1"/>
  <c r="L54" i="23" s="1"/>
  <c r="B41" i="25"/>
  <c r="I51" i="23" s="1"/>
  <c r="B40" i="25"/>
  <c r="I50" i="23" s="1"/>
  <c r="B3" i="25"/>
  <c r="I15" i="23" s="1"/>
  <c r="G5" i="25"/>
  <c r="K17" i="23" s="1"/>
  <c r="G8" i="25"/>
  <c r="K20" i="23" s="1"/>
  <c r="G6" i="25"/>
  <c r="K18" i="23" s="1"/>
  <c r="G4" i="25"/>
  <c r="K16" i="23" s="1"/>
  <c r="G7" i="25"/>
  <c r="K19" i="23" s="1"/>
  <c r="G3" i="25"/>
  <c r="K15" i="23" s="1"/>
  <c r="F8" i="23"/>
  <c r="K354" i="8"/>
  <c r="L43" i="23"/>
  <c r="L46" i="23"/>
  <c r="B8" i="25"/>
  <c r="I20" i="23" s="1"/>
  <c r="B4" i="25"/>
  <c r="I16" i="23" s="1"/>
  <c r="L44" i="23"/>
  <c r="L36" i="23"/>
  <c r="L37" i="23"/>
  <c r="L45" i="23"/>
  <c r="L39" i="23"/>
  <c r="G358" i="8"/>
  <c r="K343" i="8"/>
  <c r="F356" i="8"/>
  <c r="H361" i="8"/>
  <c r="L33" i="23"/>
  <c r="H356" i="8"/>
  <c r="K352" i="8"/>
  <c r="G349" i="8"/>
  <c r="J358" i="8"/>
  <c r="I341" i="8"/>
  <c r="H360" i="8"/>
  <c r="I360" i="8"/>
  <c r="K344" i="8"/>
  <c r="J356" i="8"/>
  <c r="K360" i="8"/>
  <c r="F361" i="8"/>
  <c r="J346" i="8"/>
  <c r="I357" i="8"/>
  <c r="H343" i="8"/>
  <c r="J348" i="8"/>
  <c r="K349" i="8"/>
  <c r="J347" i="8"/>
  <c r="F351" i="8"/>
  <c r="F350" i="8"/>
  <c r="H358" i="8"/>
  <c r="K341" i="8"/>
  <c r="K346" i="8"/>
  <c r="I358" i="8"/>
  <c r="H345" i="8"/>
  <c r="J345" i="8"/>
  <c r="J344" i="8"/>
  <c r="J360" i="8"/>
  <c r="J359" i="8"/>
  <c r="J355" i="8"/>
  <c r="K359" i="8"/>
  <c r="I344" i="8"/>
  <c r="I352" i="8"/>
  <c r="I349" i="8"/>
  <c r="I354" i="8"/>
  <c r="G348" i="8"/>
  <c r="G357" i="8"/>
  <c r="J353" i="8"/>
  <c r="J341" i="8"/>
  <c r="K351" i="8"/>
  <c r="G361" i="8"/>
  <c r="K342" i="8"/>
  <c r="I355" i="8"/>
  <c r="K353" i="8"/>
  <c r="K350" i="8"/>
  <c r="D7" i="25" s="1"/>
  <c r="J19" i="23" s="1"/>
  <c r="J357" i="8"/>
  <c r="K347" i="8"/>
  <c r="G359" i="8"/>
  <c r="I359" i="8"/>
  <c r="J343" i="8"/>
  <c r="K356" i="8"/>
  <c r="J361" i="8"/>
  <c r="K361" i="8"/>
  <c r="K357" i="8"/>
  <c r="I361" i="8"/>
  <c r="H350" i="8"/>
  <c r="J354" i="8"/>
  <c r="H344" i="8"/>
  <c r="H357" i="8"/>
  <c r="G352" i="8"/>
  <c r="J352" i="8"/>
  <c r="F359" i="8"/>
  <c r="K358" i="8"/>
  <c r="I345" i="8"/>
  <c r="F348" i="8"/>
  <c r="I353" i="8"/>
  <c r="J349" i="8"/>
  <c r="H354" i="8"/>
  <c r="F358" i="8"/>
  <c r="J342" i="8"/>
  <c r="I343" i="8"/>
  <c r="G350" i="8"/>
  <c r="G341" i="8"/>
  <c r="I351" i="8"/>
  <c r="F355" i="8"/>
  <c r="G355" i="8"/>
  <c r="F352" i="8"/>
  <c r="F349" i="8"/>
  <c r="I350" i="8"/>
  <c r="K345" i="8"/>
  <c r="I342" i="8"/>
  <c r="H349" i="8"/>
  <c r="G345" i="8"/>
  <c r="I348" i="8"/>
  <c r="H352" i="8"/>
  <c r="K348" i="8"/>
  <c r="H353" i="8"/>
  <c r="H359" i="8"/>
  <c r="H355" i="8"/>
  <c r="J351" i="8"/>
  <c r="G351" i="8"/>
  <c r="G344" i="8"/>
  <c r="F353" i="8"/>
  <c r="G353" i="8"/>
  <c r="I356" i="8"/>
  <c r="G354" i="8"/>
  <c r="G360" i="8"/>
  <c r="G356" i="8"/>
  <c r="J350" i="8"/>
  <c r="H348" i="8"/>
  <c r="G343" i="8"/>
  <c r="H351" i="8"/>
  <c r="F354" i="8"/>
  <c r="K355" i="8"/>
  <c r="F360" i="8"/>
  <c r="F357" i="8"/>
  <c r="L52" i="23"/>
  <c r="L60" i="23"/>
  <c r="L38" i="23"/>
  <c r="L40" i="23"/>
  <c r="L35" i="23"/>
  <c r="L42" i="23"/>
  <c r="L59" i="23"/>
  <c r="L58" i="23"/>
  <c r="L32" i="23"/>
  <c r="L55" i="23"/>
  <c r="L57" i="23"/>
  <c r="L61" i="23"/>
  <c r="L63" i="23"/>
  <c r="L41" i="23"/>
  <c r="L62" i="23"/>
  <c r="L56" i="23"/>
  <c r="L7" i="23"/>
  <c r="K7" i="23"/>
  <c r="E7" i="23" l="1"/>
  <c r="E8" i="23"/>
  <c r="L53" i="23"/>
  <c r="F7" i="23"/>
  <c r="F10" i="23" s="1"/>
  <c r="M9" i="23"/>
  <c r="D7" i="23"/>
  <c r="L20" i="23"/>
  <c r="L28" i="23"/>
  <c r="L27" i="23"/>
  <c r="L21" i="23"/>
  <c r="L25" i="23"/>
  <c r="L23" i="23"/>
  <c r="L29" i="23"/>
  <c r="L26" i="23"/>
  <c r="L24" i="23"/>
  <c r="L22" i="23"/>
  <c r="B33" i="23"/>
  <c r="G7" i="23" l="1"/>
  <c r="H7" i="23" s="1"/>
  <c r="E16" i="31"/>
  <c r="N4" i="35" s="1"/>
  <c r="D41" i="34"/>
  <c r="B34" i="23"/>
  <c r="B35" i="23" s="1"/>
  <c r="B36" i="23" s="1"/>
  <c r="B37" i="23" s="1"/>
  <c r="B38" i="23" s="1"/>
  <c r="B39" i="23" s="1"/>
  <c r="B40" i="23" s="1"/>
  <c r="B41" i="23" s="1"/>
  <c r="B42" i="23" s="1"/>
  <c r="B43" i="23" s="1"/>
  <c r="B44" i="23" s="1"/>
  <c r="B45" i="23" s="1"/>
  <c r="B46" i="23" s="1"/>
  <c r="B63" i="23" l="1"/>
  <c r="B62" i="23"/>
  <c r="B61" i="23"/>
  <c r="B60" i="23"/>
  <c r="B59" i="23"/>
  <c r="B58" i="23"/>
  <c r="B57" i="23"/>
  <c r="B56" i="23"/>
  <c r="L51" i="23" l="1"/>
  <c r="L50" i="23"/>
  <c r="L17" i="23"/>
  <c r="D8" i="23" l="1"/>
  <c r="L16" i="23"/>
  <c r="L19" i="23"/>
  <c r="G8" i="23" l="1"/>
  <c r="H8" i="23" s="1"/>
  <c r="D10" i="23"/>
  <c r="E9" i="23"/>
  <c r="M7" i="23" s="1"/>
  <c r="L15" i="23"/>
  <c r="L18" i="23"/>
  <c r="L49" i="23"/>
  <c r="B50" i="23" s="1"/>
  <c r="B51" i="23" s="1"/>
  <c r="B52" i="23" s="1"/>
  <c r="B53" i="23" s="1"/>
  <c r="B54" i="23" s="1"/>
  <c r="B55" i="23" s="1"/>
  <c r="B17" i="23" l="1"/>
  <c r="B18" i="23" s="1"/>
  <c r="B16" i="23"/>
  <c r="M11" i="23"/>
  <c r="B19" i="23"/>
  <c r="B20" i="23" s="1"/>
  <c r="B21" i="23" s="1"/>
  <c r="B22" i="23" s="1"/>
  <c r="B23" i="23" s="1"/>
  <c r="B24" i="23" s="1"/>
  <c r="B25" i="23" s="1"/>
  <c r="B26" i="23" s="1"/>
  <c r="B27" i="23" s="1"/>
  <c r="B28" i="23" s="1"/>
  <c r="B29" i="23" s="1"/>
  <c r="E14" i="31"/>
  <c r="O4" i="35" s="1"/>
  <c r="D39" i="34"/>
  <c r="G10" i="23"/>
  <c r="E17" i="31" l="1"/>
  <c r="P4" i="35" s="1"/>
  <c r="D42" i="34"/>
  <c r="E9" i="19"/>
  <c r="F9" i="19"/>
  <c r="G9" i="19"/>
  <c r="H9" i="19"/>
  <c r="I9" i="19"/>
  <c r="J9" i="19"/>
  <c r="K9" i="19"/>
  <c r="L9" i="19"/>
  <c r="M9" i="19"/>
  <c r="N9" i="19"/>
  <c r="O9" i="19"/>
  <c r="D9" i="19"/>
  <c r="E8" i="19"/>
  <c r="F8" i="19"/>
  <c r="G8" i="19"/>
  <c r="H8" i="19"/>
  <c r="I8" i="19"/>
  <c r="J8" i="19"/>
  <c r="K8" i="19"/>
  <c r="L8" i="19"/>
  <c r="M8" i="19"/>
  <c r="N8" i="19"/>
  <c r="O8" i="19"/>
  <c r="P8" i="19"/>
  <c r="Q8" i="19"/>
  <c r="R8" i="19"/>
  <c r="S8" i="19"/>
  <c r="T8" i="19"/>
  <c r="U8" i="19"/>
  <c r="V8" i="19"/>
  <c r="W8" i="19"/>
  <c r="D8" i="19"/>
  <c r="C5" i="19"/>
  <c r="L17" i="19" s="1"/>
  <c r="D19" i="19"/>
  <c r="D21" i="19"/>
  <c r="D20" i="19"/>
  <c r="E17" i="19" l="1"/>
  <c r="K17" i="19"/>
  <c r="J17" i="19"/>
  <c r="I17" i="19"/>
  <c r="D17" i="19"/>
  <c r="H17" i="19"/>
  <c r="M17" i="19"/>
  <c r="O17" i="19"/>
  <c r="G17" i="19"/>
  <c r="N17" i="19"/>
  <c r="F17" i="19"/>
  <c r="D454" i="8" l="1"/>
  <c r="H9" i="23" l="1"/>
  <c r="H10" i="23" s="1"/>
  <c r="E10" i="23"/>
  <c r="D47" i="34" l="1"/>
  <c r="D40" i="34"/>
  <c r="D48" i="34"/>
  <c r="D46" i="34"/>
  <c r="D49" i="34"/>
  <c r="E15" i="31"/>
  <c r="E18" i="31" l="1"/>
  <c r="Q4" i="35" s="1"/>
  <c r="M4" i="35"/>
  <c r="P9" i="33" l="1"/>
  <c r="X9" i="33" l="1"/>
  <c r="P13" i="33"/>
  <c r="X13" i="33" s="1"/>
</calcChain>
</file>

<file path=xl/sharedStrings.xml><?xml version="1.0" encoding="utf-8"?>
<sst xmlns="http://schemas.openxmlformats.org/spreadsheetml/2006/main" count="2601" uniqueCount="586">
  <si>
    <t>Opbygning af regnearket</t>
  </si>
  <si>
    <t>Input</t>
  </si>
  <si>
    <t>Vandværker: Behandling og Udpumpning</t>
  </si>
  <si>
    <t>Ventiler</t>
  </si>
  <si>
    <t>Pumpestationer, bygværker og bassiner</t>
  </si>
  <si>
    <t>Måleenhed</t>
  </si>
  <si>
    <t>Genanskaffelsespris</t>
  </si>
  <si>
    <t>Land</t>
  </si>
  <si>
    <t>By</t>
  </si>
  <si>
    <t>City</t>
  </si>
  <si>
    <t>Råvandsledninger</t>
  </si>
  <si>
    <t>Indre city</t>
  </si>
  <si>
    <t>Ledningsnet</t>
  </si>
  <si>
    <t>Andre</t>
  </si>
  <si>
    <t>Bygninger</t>
  </si>
  <si>
    <t>Tabel 2 - Distributionsanlæg</t>
  </si>
  <si>
    <t>-</t>
  </si>
  <si>
    <t>#1</t>
  </si>
  <si>
    <t xml:space="preserve">1. Vælg kategori </t>
  </si>
  <si>
    <t>Regionstillæg</t>
  </si>
  <si>
    <t>Pst-nr.</t>
  </si>
  <si>
    <t>Tabel 4 - Regionstillæg</t>
  </si>
  <si>
    <t>Undtagelser</t>
  </si>
  <si>
    <t>Ja</t>
  </si>
  <si>
    <t>Nej</t>
  </si>
  <si>
    <t>Tabel 5 - Øvrige</t>
  </si>
  <si>
    <t>Ja/nej</t>
  </si>
  <si>
    <t>Zoner</t>
  </si>
  <si>
    <t xml:space="preserve">By </t>
  </si>
  <si>
    <t>Pst-nr. grænse</t>
  </si>
  <si>
    <t>- Komponent, fx ledning herunder også dimensionering. Den valgte komponent afgør det indledende prisestimat.</t>
  </si>
  <si>
    <t>1. Projektmodellen</t>
  </si>
  <si>
    <t>2. Vejledning</t>
  </si>
  <si>
    <t>Selskab:</t>
  </si>
  <si>
    <t>Projekt:</t>
  </si>
  <si>
    <t>Projektleder:</t>
  </si>
  <si>
    <t>Lister: Kategorier og komponenter</t>
  </si>
  <si>
    <t>Projektforudsætninger</t>
  </si>
  <si>
    <t>Tabel 4 - zoneinddeling</t>
  </si>
  <si>
    <t>Tabel 1 - Distributionsanlæg</t>
  </si>
  <si>
    <t>Grave</t>
  </si>
  <si>
    <t>Smed</t>
  </si>
  <si>
    <t>Realiserede omk.</t>
  </si>
  <si>
    <t>startdato</t>
  </si>
  <si>
    <t>slutdato</t>
  </si>
  <si>
    <t>Færdiggørelsesgrad:</t>
  </si>
  <si>
    <t>Forventet (lineær udvikling)</t>
  </si>
  <si>
    <t>Skøn</t>
  </si>
  <si>
    <t>Checkpoint</t>
  </si>
  <si>
    <t>Grave:</t>
  </si>
  <si>
    <t>- Forventede omkostninger</t>
  </si>
  <si>
    <t>- Realiserede omkostninger</t>
  </si>
  <si>
    <t>ø26,9/160</t>
  </si>
  <si>
    <t>ø33,7/180</t>
  </si>
  <si>
    <t>ø42,4/200</t>
  </si>
  <si>
    <t>ø48,3/200</t>
  </si>
  <si>
    <t>ø60,3/250</t>
  </si>
  <si>
    <t>ø76,1/280</t>
  </si>
  <si>
    <t>ø88,9/315</t>
  </si>
  <si>
    <t>ø114,3/400</t>
  </si>
  <si>
    <t>ø139,7/500</t>
  </si>
  <si>
    <t>ø168,3/560</t>
  </si>
  <si>
    <t>ø219-219/630</t>
  </si>
  <si>
    <t>AluPEX ø20</t>
  </si>
  <si>
    <t>Ubefæstet</t>
  </si>
  <si>
    <t>Fortov/Fliser</t>
  </si>
  <si>
    <t>Asfalt</t>
  </si>
  <si>
    <t>Samlet pris</t>
  </si>
  <si>
    <t xml:space="preserve">KARAKTERISTIKA </t>
  </si>
  <si>
    <t>/140</t>
  </si>
  <si>
    <t>T-stykke</t>
  </si>
  <si>
    <t>Bøjning</t>
  </si>
  <si>
    <t>Muffe afgrening</t>
  </si>
  <si>
    <t>Muffe lige</t>
  </si>
  <si>
    <t>Overgangsbøjning</t>
  </si>
  <si>
    <t>bukserør</t>
  </si>
  <si>
    <t>stk</t>
  </si>
  <si>
    <t>Arbejdsplads</t>
  </si>
  <si>
    <t>Kvalitet</t>
  </si>
  <si>
    <t>lige rør</t>
  </si>
  <si>
    <t xml:space="preserve">Muffer, T-stykke osv. Skal indgå i meterprisen </t>
  </si>
  <si>
    <t xml:space="preserve">pris pr meter ledning i ekstra omk. Udover komponentpris. </t>
  </si>
  <si>
    <t xml:space="preserve">Denne vejledning introducerer fremgangsmetoden til oprettelse af projekter med skabelonen. </t>
  </si>
  <si>
    <t>Enkeltrør</t>
  </si>
  <si>
    <t>Twin</t>
  </si>
  <si>
    <t>Gravearbejde</t>
  </si>
  <si>
    <t>DN20</t>
  </si>
  <si>
    <t>DN25</t>
  </si>
  <si>
    <t>DN32</t>
  </si>
  <si>
    <t>DN40</t>
  </si>
  <si>
    <t>DN50</t>
  </si>
  <si>
    <t>DN65</t>
  </si>
  <si>
    <t>DN80</t>
  </si>
  <si>
    <t>DN100</t>
  </si>
  <si>
    <t>DN125</t>
  </si>
  <si>
    <t>DN150</t>
  </si>
  <si>
    <t>DN200</t>
  </si>
  <si>
    <t>Column1</t>
  </si>
  <si>
    <t>Column2</t>
  </si>
  <si>
    <t>Enkeltrør_serie1</t>
  </si>
  <si>
    <t>Enkeltrør_serie2</t>
  </si>
  <si>
    <t>Enkeltrør_serie3</t>
  </si>
  <si>
    <t>Mål</t>
  </si>
  <si>
    <t>Enhed</t>
  </si>
  <si>
    <t>Twin_serie1</t>
  </si>
  <si>
    <t>Twin_serie3</t>
  </si>
  <si>
    <t>Twin_serie2</t>
  </si>
  <si>
    <t>Stik afgreningsmuffe</t>
  </si>
  <si>
    <t>Stik Fast-T</t>
  </si>
  <si>
    <t>Kommentar</t>
  </si>
  <si>
    <t>Antaget DN40-DN20</t>
  </si>
  <si>
    <t>Antaget DN40 afgreningsmuffe</t>
  </si>
  <si>
    <t>lbm</t>
  </si>
  <si>
    <t>Omkostning - Bøjninger</t>
  </si>
  <si>
    <t>Omkostning - Lige muffer</t>
  </si>
  <si>
    <t>Omkostning Stik - Komponent</t>
  </si>
  <si>
    <t>Samlet materiale tabel</t>
  </si>
  <si>
    <t>Kappediameter</t>
  </si>
  <si>
    <t>Enkelt</t>
  </si>
  <si>
    <t>Gravearbejde - Jord</t>
  </si>
  <si>
    <t>Fordelingnøgle Blandet befæstning</t>
  </si>
  <si>
    <t>Udefineret 1</t>
  </si>
  <si>
    <t>Udefineret 2</t>
  </si>
  <si>
    <t>Udefineret 3</t>
  </si>
  <si>
    <t>kr./lbm</t>
  </si>
  <si>
    <t>NA</t>
  </si>
  <si>
    <t>stk./lbm</t>
  </si>
  <si>
    <t>Omkostning - Tstykke (sæt ved enkeltrør)</t>
  </si>
  <si>
    <t>Erfaringstal [antal komponent pr. Lbm] (sæt ved enkeltrør)</t>
  </si>
  <si>
    <t>Ligerør pr. Lbm (12m rør, 100m ruller)</t>
  </si>
  <si>
    <t>ø</t>
  </si>
  <si>
    <t>Twin_ubefæstet</t>
  </si>
  <si>
    <t>Enkelt_ubefæstet</t>
  </si>
  <si>
    <t>Enkelt_fliserfortorv</t>
  </si>
  <si>
    <t>Enkelt_asfalt</t>
  </si>
  <si>
    <t>Twin_fliserfortorv</t>
  </si>
  <si>
    <t>Samlet gravearbejde tabel ubefæstet</t>
  </si>
  <si>
    <t>Samlet gravearbejde tabel fliser/fortrov</t>
  </si>
  <si>
    <t>Samlet gravearbejde tabel asfalt</t>
  </si>
  <si>
    <t>Samlet tillæg pr. Lmb</t>
  </si>
  <si>
    <t xml:space="preserve">Ledningstype </t>
  </si>
  <si>
    <t>Twinrør_serie1</t>
  </si>
  <si>
    <t>Twinrør_serie2</t>
  </si>
  <si>
    <t>Twinrør_serie3</t>
  </si>
  <si>
    <t xml:space="preserve">Ledningsmål </t>
  </si>
  <si>
    <t xml:space="preserve">Befæstning </t>
  </si>
  <si>
    <t xml:space="preserve">Ubefæstet </t>
  </si>
  <si>
    <t xml:space="preserve">Fliser/Fortorv </t>
  </si>
  <si>
    <t xml:space="preserve">Asfalt </t>
  </si>
  <si>
    <t xml:space="preserve">Blandet </t>
  </si>
  <si>
    <t xml:space="preserve">3. Befæstning </t>
  </si>
  <si>
    <t>Materialepris</t>
  </si>
  <si>
    <t>Opslag</t>
  </si>
  <si>
    <t xml:space="preserve">Gravepris </t>
  </si>
  <si>
    <t>Samlet gravearbejde tabel blandet befæstning</t>
  </si>
  <si>
    <t>[%]</t>
  </si>
  <si>
    <t>Værdi</t>
  </si>
  <si>
    <t>Faste tillæg pr. Meter kanal [Input fra jord enterprise]</t>
  </si>
  <si>
    <t>Tillæg endelig pris</t>
  </si>
  <si>
    <t>Erfaringstillæg jord</t>
  </si>
  <si>
    <t>Bruger defineret tillæg #1</t>
  </si>
  <si>
    <t>Bruger defineret tillæg #2</t>
  </si>
  <si>
    <t>Forklaring</t>
  </si>
  <si>
    <t>Tillæg som dækker graveposter som ikke kan knyttes direkte faste kendte priser, fx kantsten reatablering mm.</t>
  </si>
  <si>
    <t>Fx 5% dækningsbidrag som tillæges alle poster til administration</t>
  </si>
  <si>
    <t>Smedearbejde</t>
  </si>
  <si>
    <t>Erfaringstillæg smed</t>
  </si>
  <si>
    <t>Materialeomkostninger til alle mindre poster, erfaringstal.</t>
  </si>
  <si>
    <t>Twin_asfalt</t>
  </si>
  <si>
    <t>Blandet Befæstning</t>
  </si>
  <si>
    <t>Administrativt tillæg</t>
  </si>
  <si>
    <t>Faste tillæg pr. meter kanal [Input fra smede enterprise]</t>
  </si>
  <si>
    <t>Udefineret 4</t>
  </si>
  <si>
    <t>Norm Diameter</t>
  </si>
  <si>
    <t>Komplet samling</t>
  </si>
  <si>
    <t>Kommentar_samling</t>
  </si>
  <si>
    <t>Enhed_samling</t>
  </si>
  <si>
    <t>Enkelt_samling</t>
  </si>
  <si>
    <t>Twin_samling</t>
  </si>
  <si>
    <t>kr./stk</t>
  </si>
  <si>
    <t>Andre poster [Erfaringer]</t>
  </si>
  <si>
    <t>Projektering</t>
  </si>
  <si>
    <t>Tilsyn</t>
  </si>
  <si>
    <t>Opmåling</t>
  </si>
  <si>
    <t>Andet</t>
  </si>
  <si>
    <t xml:space="preserve">Antal stik (Stk) </t>
  </si>
  <si>
    <t xml:space="preserve">Materialeleverandør </t>
  </si>
  <si>
    <t>Udfyld nedenstående karakteristika for projektet:</t>
  </si>
  <si>
    <t xml:space="preserve">meter </t>
  </si>
  <si>
    <t xml:space="preserve">stk </t>
  </si>
  <si>
    <t xml:space="preserve">KOMPLEKSITET </t>
  </si>
  <si>
    <t xml:space="preserve">Samlet antal stik </t>
  </si>
  <si>
    <t xml:space="preserve">Antal Stik </t>
  </si>
  <si>
    <t xml:space="preserve">Materialepris </t>
  </si>
  <si>
    <t>1.Stik</t>
  </si>
  <si>
    <t xml:space="preserve">2. Stiktype </t>
  </si>
  <si>
    <t>Antal stik</t>
  </si>
  <si>
    <t xml:space="preserve">Stikledningslængde </t>
  </si>
  <si>
    <t>Validering</t>
  </si>
  <si>
    <t>Anbefalet kompleksitetsfaktor</t>
  </si>
  <si>
    <t>Forventes der mange krydsninger af fremmedledninger i projektet?</t>
  </si>
  <si>
    <t>Samlet længde hovedledning</t>
  </si>
  <si>
    <t xml:space="preserve">Hoveldledning </t>
  </si>
  <si>
    <t xml:space="preserve">Henter herfra til Distributionsfane </t>
  </si>
  <si>
    <t>Henter til Distributionsfane</t>
  </si>
  <si>
    <t xml:space="preserve">Samlet Smedarbejde tabel </t>
  </si>
  <si>
    <t>1. Ledningsmål</t>
  </si>
  <si>
    <t>2. Ledningstype</t>
  </si>
  <si>
    <t>Zone jord faktor</t>
  </si>
  <si>
    <t>Total</t>
  </si>
  <si>
    <t>Udbudspriser</t>
  </si>
  <si>
    <t>Erfaringstal</t>
  </si>
  <si>
    <t>Dobbeltrør</t>
  </si>
  <si>
    <t>5. Antal</t>
  </si>
  <si>
    <t xml:space="preserve">4. Zone </t>
  </si>
  <si>
    <t xml:space="preserve">Smedarbejde </t>
  </si>
  <si>
    <t>Smedarbejde</t>
  </si>
  <si>
    <t>Samlet Længde hovedledning</t>
  </si>
  <si>
    <t>Gravarbejde</t>
  </si>
  <si>
    <t>Samlet Længde Stikledning</t>
  </si>
  <si>
    <t>Samlet længde stikledning</t>
  </si>
  <si>
    <t>Rørindkøb</t>
  </si>
  <si>
    <t>Erfaringstillæg rør</t>
  </si>
  <si>
    <t>Rabat aftale</t>
  </si>
  <si>
    <t>%</t>
  </si>
  <si>
    <t>Rørpriser - Bruger defineret</t>
  </si>
  <si>
    <t xml:space="preserve">Her benyttes erfaringstal for hhv. Tillæg til rørpriserne (dækker alle mindre poster og erfaringsmæssigt tillæg), samt antallet af komponenter pr. Lbm.
Omkostningen til stik udført med fast-T bliver beregnet ud fra input af antallet af stik og indgår ikke i den statistik for komponenter knyttet til hovedledninger. Udgangspunktet for erfaringstal for komponenter skal som udgangspunkt ikke ændres. 
Eksempel: 100 m DN50 rør:
Erfaringsmæssigt går der 0,01 T-stykker, 0,01 bøjninger og 0,09 muffer pr. Lbm. Dvs. 100 m DN50 rør vil have 1 T-stykke, 1 bøjning og 9 muffer som komponent tillæg til omkostningen af ligerør. </t>
  </si>
  <si>
    <t>Rørrabat</t>
  </si>
  <si>
    <t>Ligerør</t>
  </si>
  <si>
    <t>90° Bøjning</t>
  </si>
  <si>
    <t>DN20-20-20</t>
  </si>
  <si>
    <t>DN25-20-25</t>
  </si>
  <si>
    <t>DN32-25-32</t>
  </si>
  <si>
    <t>DN40-32-40</t>
  </si>
  <si>
    <t>DN50-40-50</t>
  </si>
  <si>
    <t>DN65-50-65</t>
  </si>
  <si>
    <t>DN80-65-80</t>
  </si>
  <si>
    <t>DN100-80-100</t>
  </si>
  <si>
    <t>DN125-100-125</t>
  </si>
  <si>
    <t>DN150-125-150</t>
  </si>
  <si>
    <t>DN200-150-200</t>
  </si>
  <si>
    <t>Lige muffe</t>
  </si>
  <si>
    <t>Krympemuffe, skum og 2 manchetter</t>
  </si>
  <si>
    <t>Stik</t>
  </si>
  <si>
    <t>Rørpriser - Logstor 2021</t>
  </si>
  <si>
    <t>Rørpriser - IsoPlus xxxx</t>
  </si>
  <si>
    <t xml:space="preserve">Længde (tracelængde på rør) </t>
  </si>
  <si>
    <t xml:space="preserve">Samlet længde stikledning (m) </t>
  </si>
  <si>
    <t>Hovedledning</t>
  </si>
  <si>
    <t>Oversigt</t>
  </si>
  <si>
    <t xml:space="preserve">Materiale </t>
  </si>
  <si>
    <t xml:space="preserve">Øvrige </t>
  </si>
  <si>
    <t xml:space="preserve">til administration, konsulentbistand, projektering mv. </t>
  </si>
  <si>
    <t xml:space="preserve">Indtast %-sats af omkostninger, som går til øvrige omkostninger </t>
  </si>
  <si>
    <t>Zonefaktor</t>
  </si>
  <si>
    <t>Materiale</t>
  </si>
  <si>
    <t>Mål --&gt; Kappediameter</t>
  </si>
  <si>
    <t xml:space="preserve">- Ønskes en anden buffer end den udregnede, Indtast da her: </t>
  </si>
  <si>
    <t>Nøgletal</t>
  </si>
  <si>
    <t>PROJEKTSTYRING</t>
  </si>
  <si>
    <t>Projektets forventede varighed i uger</t>
  </si>
  <si>
    <t>uger</t>
  </si>
  <si>
    <t xml:space="preserve">Andel planlagte omk. </t>
  </si>
  <si>
    <t>*Buffer er medregnet i Gravearbejde</t>
  </si>
  <si>
    <t xml:space="preserve">Andel af budget </t>
  </si>
  <si>
    <t xml:space="preserve">Andel af endelig anlægssum </t>
  </si>
  <si>
    <t>Forbehold</t>
  </si>
  <si>
    <t>og værker at vurdere og sammenligne økonomi i anlægsprojekter inden igangsættelse og at lære af afsluttede projekter.</t>
  </si>
  <si>
    <t>Kouno og NIRAS har, i samarbejde med Fjernvarme Fyn, Brønderslev Forsyning og Frederikshavn Forsyning, udviklet et enkelt og brugervenligt værktøj, der gør det let for selskaber</t>
  </si>
  <si>
    <t xml:space="preserve">Den anbefalede kompleksitetsfaktor giver en buffer ift. Gravearbejde på: </t>
  </si>
  <si>
    <t>Anlægssum/meter</t>
  </si>
  <si>
    <t>Budget/meter</t>
  </si>
  <si>
    <t>Budget</t>
  </si>
  <si>
    <t>Zone</t>
  </si>
  <si>
    <t xml:space="preserve">Realiseret </t>
  </si>
  <si>
    <t>Opfølgning</t>
  </si>
  <si>
    <t xml:space="preserve">- Projektets realiserede varighed i uger </t>
  </si>
  <si>
    <t xml:space="preserve">Stikledning </t>
  </si>
  <si>
    <t xml:space="preserve">Buffer </t>
  </si>
  <si>
    <t>Samlet tillæg</t>
  </si>
  <si>
    <t xml:space="preserve">Øvrige omk. </t>
  </si>
  <si>
    <t>Spørgsmål 1</t>
  </si>
  <si>
    <t xml:space="preserve">Spørgsmål 2 </t>
  </si>
  <si>
    <t>Udføres der natarbejde i projektet?</t>
  </si>
  <si>
    <t xml:space="preserve">- Hvis ja, hvor mange % af tracelængde udføres som nattearbejde? </t>
  </si>
  <si>
    <t>Spørgsmål 3</t>
  </si>
  <si>
    <t xml:space="preserve">Skal ledningsgraven afstives? </t>
  </si>
  <si>
    <t xml:space="preserve">- Hvis ja, hvor mange % af tracelængde skal afstives? </t>
  </si>
  <si>
    <t xml:space="preserve">Leverandør </t>
  </si>
  <si>
    <t>Brugerdefineret</t>
  </si>
  <si>
    <t>IsoPlus</t>
  </si>
  <si>
    <t>Logstor</t>
  </si>
  <si>
    <t>Dette ark fungerer som en separator</t>
  </si>
  <si>
    <t xml:space="preserve">Samlet tillæg </t>
  </si>
  <si>
    <t>Costdriver</t>
  </si>
  <si>
    <t>Revideret budget</t>
  </si>
  <si>
    <t>Realiseret</t>
  </si>
  <si>
    <t>Budget ved projektstart</t>
  </si>
  <si>
    <t xml:space="preserve">På baggrund af indtastninger i 'Projektforudsætninger' og 'Distribution' fremgår budgettet for projektet </t>
  </si>
  <si>
    <t xml:space="preserve">af tabellen nedenfor. </t>
  </si>
  <si>
    <t xml:space="preserve">Ønskes det at ændre i budgettet for projektet, både før og under projektet, er det muligt at indtaste det </t>
  </si>
  <si>
    <t xml:space="preserve">Realiseret omkostninger i projektet indtastes i nedenstående tabel. </t>
  </si>
  <si>
    <t>Værktøjet giver mulighed for at indtaste færdiggørelsesgrad på de enkelte poster, hvis det ønskes.</t>
  </si>
  <si>
    <t>Forventet forbrug' udregnes på baggrund af realiseret omkostninger og færdiggørelsesgrad så det tidligt</t>
  </si>
  <si>
    <t>i projektet er muligt at skabe overblik over eventuelle afvigelser.</t>
  </si>
  <si>
    <t>Evt. færdiggørrelsesgrad</t>
  </si>
  <si>
    <t>Evt. forventet forbrug</t>
  </si>
  <si>
    <t xml:space="preserve">Tracélængde </t>
  </si>
  <si>
    <t>Generel befæstning</t>
  </si>
  <si>
    <t>Længde stikledning</t>
  </si>
  <si>
    <t>Afvigelse fra budget</t>
  </si>
  <si>
    <t>Økonomiske nøgletal</t>
  </si>
  <si>
    <t xml:space="preserve">Projektets karakteristika </t>
  </si>
  <si>
    <t>Generel ledningstype</t>
  </si>
  <si>
    <t>Grafer</t>
  </si>
  <si>
    <t>Andel costdrivers af budget</t>
  </si>
  <si>
    <t>Andel costdrivers af forbrug</t>
  </si>
  <si>
    <t>Meter og ledningstype (inkl stiklængde)</t>
  </si>
  <si>
    <t>Meter og befæstning (inkl stiklængde)</t>
  </si>
  <si>
    <t>Budgetteret anlægssum</t>
  </si>
  <si>
    <t>Realiseret anlægssum</t>
  </si>
  <si>
    <t>Costdrivers af budget og forbrug</t>
  </si>
  <si>
    <t>Afvigelse kr/meter</t>
  </si>
  <si>
    <t xml:space="preserve">I kolonnen 'Realiseret', tastes afholdte omkostninger i projekter på hver costdriver. </t>
  </si>
  <si>
    <t>i kolonnen 'Revideret budget'. Ellers efterlades denne tom.</t>
  </si>
  <si>
    <t>* Bufferbeløbet som følge af kompleksitetsfaktoren kan ses i fanen 'Distribution' celle G2</t>
  </si>
  <si>
    <t>* Her vurderes det om beløbet er passende, ellers kan det overskrives i celle G3 i 'Distribution</t>
  </si>
  <si>
    <t>- Materialer</t>
  </si>
  <si>
    <t>- Gravearbejde</t>
  </si>
  <si>
    <t>- Smedearbejde</t>
  </si>
  <si>
    <t>Regnearket er centreret omkring de største costdrivers på anlægsprojekter i distribution og en post til øvrige omkostninger:</t>
  </si>
  <si>
    <t>- Øvrige</t>
  </si>
  <si>
    <t>Omkostninger og erfaringstal til estimering af rørindkøb.</t>
  </si>
  <si>
    <t>Beregningerne laves ved krydsopslag for de inkluderede komponenter i anlægsprojektet ud fra de udfyldte informationer som:</t>
  </si>
  <si>
    <t>- Befæstning, fx Fliser/Fortorv. I tilfælde hvor projektmodellen skelner mellem prisklasser afhængigt af befæstning</t>
  </si>
  <si>
    <t>- Zone, fx land eller by. I tilfælde hvor modellen skelner mellem anlægszone for komponenten har valget betydning for prisen</t>
  </si>
  <si>
    <t>- Materialeleverandør, fx Logstor. Listepriser er indarbejdet for Logstor og IsoPlus. Selskabet har mulighed for at opbygge en brugerdefineret liste, hvis anden leverandør anvendes</t>
  </si>
  <si>
    <t xml:space="preserve">- Kompleksitetsfaktor. Projektmodellen udregner en kompleksitetsfaktor ud fra nogle standard spørgsmål. Selskabet kan overskrive, hvis et bedre bud haves. </t>
  </si>
  <si>
    <t xml:space="preserve">Efter indtastning af projektforudsætninger og komponenter, udregnes en samlet pris for hvert komponent fordelt på: </t>
  </si>
  <si>
    <t>Stamdata sektionen består af 6 faner:</t>
  </si>
  <si>
    <t xml:space="preserve">- Stamdata - Jordenterprise: </t>
  </si>
  <si>
    <t>- Stamdata - Smedeenterprise:</t>
  </si>
  <si>
    <t xml:space="preserve">befæstning (Ubefæstet, Fliser og asfalt) og rørtype (Enkelt vs. dobbelt rør). </t>
  </si>
  <si>
    <t xml:space="preserve">Her skal priser fra forsyningens udbud indsættes i tabeller. Tabellerne er delt op I to, faste omkostninger pr. Lbm og omkostninger som knytter sig til kappediameteren, </t>
  </si>
  <si>
    <t>Her skal priser fra forsyningens udbud indsættes I tabeller. Tabellerne er delt op I tre: Omkostninger tilslutning af stikledning til hovedledning og forbrugerens</t>
  </si>
  <si>
    <t xml:space="preserve">rørsamling (Svejsesamlinger af begge rør, samling af alarmtråde, kompletmuffe, og opskumning) samt montage af rør i grav omkostning. </t>
  </si>
  <si>
    <t>installation, faste omkostninger pr. lbm og omkostninger som knytter sig til rørstørrelsen og rørtypen. Den sidste har to primære poster, en komplet lige</t>
  </si>
  <si>
    <t xml:space="preserve">- Stamdata - Rørindkøb: </t>
  </si>
  <si>
    <t xml:space="preserve">Omkostninger og erfaringstal til estimering af rørindkøb samt eventuel forhandlet rørrabat indtastes i denne fane. </t>
  </si>
  <si>
    <t xml:space="preserve">- Stamdata - Brugerdef rørpriser: </t>
  </si>
  <si>
    <t>Priser gældende for IsoPlus listepriser 2021. Selskabet skal ikke foretage sig noget i denne fane</t>
  </si>
  <si>
    <t>Priser gældende for Logstor listepriser 2021. Selskabet skal ikke foretage sig noget i denne fane</t>
  </si>
  <si>
    <t>Vejledningen deles op i to sektioner, 1) Stamdata og 2) Projektmodel</t>
  </si>
  <si>
    <t>- Stamdata - Rørpriser IsoPlus:</t>
  </si>
  <si>
    <t>- Stamdata - Rørpriser Logstor:</t>
  </si>
  <si>
    <t xml:space="preserve">IsoPlus og Logstor er ikke de eneste rørleverandøre der kan benyttes. I denne fane gives der mulighed for at indtaste egne rørleverendørspriser. </t>
  </si>
  <si>
    <t>1. Stamdata - mere udførlig vejledning findes i de enkelte faner</t>
  </si>
  <si>
    <t>2. Projektmodel - her defineres projektet</t>
  </si>
  <si>
    <t>I fanen indtastes en række overordnede informationer om projektet.</t>
  </si>
  <si>
    <t xml:space="preserve">Her udfyldes en række staminformationer omkring projektet. </t>
  </si>
  <si>
    <t>- Projektforudsætninger</t>
  </si>
  <si>
    <t>Her udfyldes navn på projekt og projektleder - ikke obligatrorisk.</t>
  </si>
  <si>
    <t>Projektets varighed i uger udfyldes - ikke obligatorisk.</t>
  </si>
  <si>
    <t>Evt. forhandlet samlet komponentrabat (%) - hentes fra stamdata</t>
  </si>
  <si>
    <t xml:space="preserve">Her besvares 3 enkle spørgsmål om projektet, som giver en kompleksitetsscore der påvirker prisen på gravearbejde. </t>
  </si>
  <si>
    <t>- Distribution</t>
  </si>
  <si>
    <t>I fanen indtastes komponenter i projektet. Der er 3 tabeller, som skal tages stilling til:</t>
  </si>
  <si>
    <t>- Samlet længde hovedledning:</t>
  </si>
  <si>
    <t>- Samlet antal stik:</t>
  </si>
  <si>
    <t>Her indtastes antal stik i projektet.</t>
  </si>
  <si>
    <t>- Samlet længde stikledning</t>
  </si>
  <si>
    <t>Her indtastes længde stikledning i projektet.</t>
  </si>
  <si>
    <t xml:space="preserve">Her vælges ledningsmål og længde i meter for ledningen. </t>
  </si>
  <si>
    <t>Alle 3 tabeller udfyldes på samme måde:</t>
  </si>
  <si>
    <t xml:space="preserve">Vælg den overordnede kategori. </t>
  </si>
  <si>
    <t>2. Vælg type</t>
  </si>
  <si>
    <t>3. Befæstning</t>
  </si>
  <si>
    <t>4. Zone</t>
  </si>
  <si>
    <t>5. Antal/mængde</t>
  </si>
  <si>
    <t xml:space="preserve">indtast mængden, som fx m ledning eller antal stik. </t>
  </si>
  <si>
    <t xml:space="preserve">Når de 3 tabeller er udfyldt, sammenholdes priserne i en oversigtstabel øverst i fanen fordelt på Materialer, Gravearbejde og Smedearbejde. </t>
  </si>
  <si>
    <t xml:space="preserve">Bemærk: </t>
  </si>
  <si>
    <t>* Kompleksitetsfaktoren omhandler Gravearbejde</t>
  </si>
  <si>
    <t>- Øverste afsnit:</t>
  </si>
  <si>
    <t>- Miderste afsnit:</t>
  </si>
  <si>
    <t>- Nederste afsnit:</t>
  </si>
  <si>
    <t>3. Budget &amp; Opfølgning</t>
  </si>
  <si>
    <t xml:space="preserve">I denne fane præsenteres det endelige budget fordelt på: </t>
  </si>
  <si>
    <t xml:space="preserve">- Materialer </t>
  </si>
  <si>
    <t xml:space="preserve">Som projektet skrider frem, er det muligt at indtaste revideret budget på hver af de 4 poster. </t>
  </si>
  <si>
    <t xml:space="preserve">Her indtastes realiseret omkostninger på hver af de 4 poster. </t>
  </si>
  <si>
    <t>Vejledning</t>
  </si>
  <si>
    <t>Projektets varighed</t>
  </si>
  <si>
    <t xml:space="preserve">Værktøjet bidrager til budgettering, løbende styring og opfølgning af projekter. </t>
  </si>
  <si>
    <t xml:space="preserve">Kouno og NIRAS er ikke ansvarlig for uhensigtsmæssig eller forkert brug af regneark eller for resultater og evt. fejlagtige beslutninger truffet ud fra resultater, der kommer af regnearket og beregninger heri. </t>
  </si>
  <si>
    <t>Projektmodellen estimerer anlægsomkostningerne ud fra prisestimater eller selskabets egne erfaringstal.</t>
  </si>
  <si>
    <t xml:space="preserve">- Antal/mængde x enhed, fx 100 m. ledning. Et højere indtastet antal øger sædvanligvis prisen. </t>
  </si>
  <si>
    <t>Mener selskabet at denne score er inkorrekt, kan den overskries i fanen "distribution".</t>
  </si>
  <si>
    <t>Er feltet gult skal data indtastes.</t>
  </si>
  <si>
    <t>Sektionen er derfor IKKE nødvendig at udfylde for hvert enkelt projekt.</t>
  </si>
  <si>
    <r>
      <t xml:space="preserve">Generel zone - anvendes som standard i fanen </t>
    </r>
    <r>
      <rPr>
        <b/>
        <sz val="11"/>
        <color theme="1"/>
        <rFont val="Calibri Light"/>
        <family val="2"/>
        <scheme val="major"/>
      </rPr>
      <t>Distribution</t>
    </r>
  </si>
  <si>
    <r>
      <t xml:space="preserve">Generel befæstning - anvendes som standard i fanen </t>
    </r>
    <r>
      <rPr>
        <b/>
        <sz val="11"/>
        <color theme="1"/>
        <rFont val="Calibri Light"/>
        <family val="2"/>
        <scheme val="major"/>
      </rPr>
      <t>Distribution</t>
    </r>
  </si>
  <si>
    <r>
      <t xml:space="preserve">Generel ledningstype - anvendes som standard i fanen </t>
    </r>
    <r>
      <rPr>
        <b/>
        <sz val="11"/>
        <color theme="1"/>
        <rFont val="Calibri Light"/>
        <family val="2"/>
        <scheme val="major"/>
      </rPr>
      <t>Distribution</t>
    </r>
  </si>
  <si>
    <r>
      <t xml:space="preserve">Kompleksitetsfaktoren bliver ganget på Gravearbejde og kan </t>
    </r>
    <r>
      <rPr>
        <i/>
        <u/>
        <sz val="11"/>
        <color theme="1"/>
        <rFont val="Calibri Light"/>
        <family val="2"/>
        <scheme val="major"/>
      </rPr>
      <t>overskrives</t>
    </r>
    <r>
      <rPr>
        <i/>
        <sz val="11"/>
        <color theme="1"/>
        <rFont val="Calibri Light"/>
        <family val="2"/>
        <scheme val="major"/>
      </rPr>
      <t xml:space="preserve"> i fanen "distribution"</t>
    </r>
  </si>
  <si>
    <r>
      <t>Det anbefales at have en</t>
    </r>
    <r>
      <rPr>
        <i/>
        <sz val="11"/>
        <color theme="1"/>
        <rFont val="Calibri Light"/>
        <family val="2"/>
        <scheme val="major"/>
      </rPr>
      <t xml:space="preserve"> "masterudgave" </t>
    </r>
    <r>
      <rPr>
        <sz val="11"/>
        <color theme="1"/>
        <rFont val="Calibri Light"/>
        <family val="2"/>
        <scheme val="major"/>
      </rPr>
      <t xml:space="preserve">af værktøjet, som der ikke laves ændringer i. </t>
    </r>
  </si>
  <si>
    <r>
      <t xml:space="preserve">For hvert projekt gemmer selskabet en separat kopi af værktøjet, således at </t>
    </r>
    <r>
      <rPr>
        <i/>
        <sz val="11"/>
        <color theme="1"/>
        <rFont val="Calibri Light"/>
        <family val="2"/>
        <scheme val="major"/>
      </rPr>
      <t>"masterudgaven"</t>
    </r>
    <r>
      <rPr>
        <sz val="11"/>
        <color theme="1"/>
        <rFont val="Calibri Light"/>
        <family val="2"/>
        <scheme val="major"/>
      </rPr>
      <t xml:space="preserve"> er uændret</t>
    </r>
  </si>
  <si>
    <r>
      <t xml:space="preserve">Fanen </t>
    </r>
    <r>
      <rPr>
        <b/>
        <sz val="11"/>
        <color theme="1"/>
        <rFont val="Calibri Light"/>
        <family val="2"/>
        <scheme val="major"/>
      </rPr>
      <t>Vejledning</t>
    </r>
    <r>
      <rPr>
        <sz val="11"/>
        <color theme="1"/>
        <rFont val="Calibri Light"/>
        <family val="2"/>
        <scheme val="major"/>
      </rPr>
      <t xml:space="preserve"> introducerer fremgangsmåden for at oprette projekter.</t>
    </r>
  </si>
  <si>
    <r>
      <t xml:space="preserve">Sektionen </t>
    </r>
    <r>
      <rPr>
        <b/>
        <sz val="11"/>
        <color theme="1"/>
        <rFont val="Calibri Light"/>
        <family val="2"/>
        <scheme val="major"/>
      </rPr>
      <t>Projektmodel</t>
    </r>
    <r>
      <rPr>
        <sz val="11"/>
        <color theme="1"/>
        <rFont val="Calibri Light"/>
        <family val="2"/>
        <scheme val="major"/>
      </rPr>
      <t xml:space="preserve"> skal udfyldes for hvert projekt, da dette er projektspecifikke oplysninger</t>
    </r>
  </si>
  <si>
    <r>
      <t xml:space="preserve">Fanerne under </t>
    </r>
    <r>
      <rPr>
        <b/>
        <sz val="11"/>
        <color theme="1"/>
        <rFont val="Calibri Light"/>
        <family val="2"/>
        <scheme val="major"/>
      </rPr>
      <t>Projektmodel</t>
    </r>
    <r>
      <rPr>
        <sz val="11"/>
        <color theme="1"/>
        <rFont val="Calibri Light"/>
        <family val="2"/>
        <scheme val="major"/>
      </rPr>
      <t xml:space="preserve"> er struktureret på følgende vis:</t>
    </r>
  </si>
  <si>
    <r>
      <t xml:space="preserve">Fanen </t>
    </r>
    <r>
      <rPr>
        <b/>
        <sz val="11"/>
        <color theme="1"/>
        <rFont val="Calibri Light"/>
        <family val="2"/>
        <scheme val="major"/>
      </rPr>
      <t xml:space="preserve">Projektforudsætninger </t>
    </r>
    <r>
      <rPr>
        <sz val="11"/>
        <color theme="1"/>
        <rFont val="Calibri Light"/>
        <family val="2"/>
        <scheme val="major"/>
      </rPr>
      <t>under Projektmodel giver mulighed for at indtaste de overordnede forudsætninger ved opstart af budgettering.</t>
    </r>
  </si>
  <si>
    <r>
      <t xml:space="preserve">Fanen </t>
    </r>
    <r>
      <rPr>
        <b/>
        <sz val="11"/>
        <color theme="1"/>
        <rFont val="Calibri Light"/>
        <family val="2"/>
        <scheme val="major"/>
      </rPr>
      <t>Distribution</t>
    </r>
    <r>
      <rPr>
        <sz val="11"/>
        <color theme="1"/>
        <rFont val="Calibri Light"/>
        <family val="2"/>
        <scheme val="major"/>
      </rPr>
      <t xml:space="preserve"> under Projektmodel giver mulighed for at opstille projekter inden for distrbutionsanlæg.</t>
    </r>
  </si>
  <si>
    <r>
      <t xml:space="preserve">Fanen </t>
    </r>
    <r>
      <rPr>
        <b/>
        <sz val="11"/>
        <color theme="1"/>
        <rFont val="Calibri Light"/>
        <family val="2"/>
        <scheme val="major"/>
      </rPr>
      <t>Opfølgning</t>
    </r>
    <r>
      <rPr>
        <sz val="11"/>
        <color theme="1"/>
        <rFont val="Calibri Light"/>
        <family val="2"/>
        <scheme val="major"/>
      </rPr>
      <t xml:space="preserve"> under projektmodel viser omkostningsfordeling og giver mulighed for endelig tilretning og styring i forbindelse med afholdte omkostninger.</t>
    </r>
  </si>
  <si>
    <r>
      <t xml:space="preserve">Fanen </t>
    </r>
    <r>
      <rPr>
        <b/>
        <sz val="11"/>
        <color theme="1"/>
        <rFont val="Calibri Light"/>
        <family val="2"/>
        <scheme val="major"/>
      </rPr>
      <t>Nøgletal</t>
    </r>
    <r>
      <rPr>
        <sz val="11"/>
        <color theme="1"/>
        <rFont val="Calibri Light"/>
        <family val="2"/>
        <scheme val="major"/>
      </rPr>
      <t xml:space="preserve"> under projektmodel præsenterer karakteristika og nøgletal for projektet.</t>
    </r>
  </si>
  <si>
    <r>
      <t xml:space="preserve">Sektionen </t>
    </r>
    <r>
      <rPr>
        <b/>
        <sz val="11"/>
        <color theme="1"/>
        <rFont val="Calibri Light"/>
        <family val="2"/>
        <scheme val="major"/>
      </rPr>
      <t>Stamdata</t>
    </r>
    <r>
      <rPr>
        <sz val="11"/>
        <color theme="1"/>
        <rFont val="Calibri Light"/>
        <family val="2"/>
        <scheme val="major"/>
      </rPr>
      <t xml:space="preserve"> indeholder faner med erfaringstal fra analyserne, men som selskabet kan overskrive og tilpasse ud fra specifikke erfaringer. </t>
    </r>
  </si>
  <si>
    <r>
      <t>Det anbefales, at selskaberne går sektionen</t>
    </r>
    <r>
      <rPr>
        <b/>
        <sz val="11"/>
        <color theme="1"/>
        <rFont val="Calibri Light"/>
        <family val="2"/>
        <scheme val="major"/>
      </rPr>
      <t xml:space="preserve"> Stamdata</t>
    </r>
    <r>
      <rPr>
        <sz val="11"/>
        <color theme="1"/>
        <rFont val="Calibri Light"/>
        <family val="2"/>
        <scheme val="major"/>
      </rPr>
      <t xml:space="preserve"> igennem og tilretter. Dette skal blot gøres en gang, hvorefter projektmodellen hurtigt kan bruges til budgettering af nye projekter. </t>
    </r>
  </si>
  <si>
    <r>
      <t xml:space="preserve">Det er altså i </t>
    </r>
    <r>
      <rPr>
        <i/>
        <sz val="11"/>
        <color theme="1"/>
        <rFont val="Calibri Light"/>
        <family val="2"/>
        <scheme val="major"/>
      </rPr>
      <t xml:space="preserve">"masterudgaven" </t>
    </r>
    <r>
      <rPr>
        <sz val="11"/>
        <color theme="1"/>
        <rFont val="Calibri Light"/>
        <family val="2"/>
        <scheme val="major"/>
      </rPr>
      <t xml:space="preserve">hvor selskabet inden brug udfylder </t>
    </r>
    <r>
      <rPr>
        <b/>
        <sz val="11"/>
        <color theme="1"/>
        <rFont val="Calibri Light"/>
        <family val="2"/>
        <scheme val="major"/>
      </rPr>
      <t>Stamdata</t>
    </r>
    <r>
      <rPr>
        <sz val="11"/>
        <color theme="1"/>
        <rFont val="Calibri Light"/>
        <family val="2"/>
        <scheme val="major"/>
      </rPr>
      <t xml:space="preserve">, således at det ikke skal gøres for hvert projekt. </t>
    </r>
  </si>
  <si>
    <r>
      <rPr>
        <b/>
        <sz val="11"/>
        <color theme="1"/>
        <rFont val="Calibri Light"/>
        <family val="2"/>
        <scheme val="major"/>
      </rPr>
      <t>Stamdata</t>
    </r>
    <r>
      <rPr>
        <sz val="11"/>
        <color theme="1"/>
        <rFont val="Calibri Light"/>
        <family val="2"/>
        <scheme val="major"/>
      </rPr>
      <t xml:space="preserve"> er afhængig af selskabets udbud. Sektionen skal derfor opdateres hver gang selskabet har et nyt udbud. </t>
    </r>
  </si>
  <si>
    <r>
      <rPr>
        <b/>
        <sz val="11"/>
        <color theme="1"/>
        <rFont val="Calibri Light"/>
        <family val="2"/>
        <scheme val="major"/>
      </rPr>
      <t>1. Projektmodellen</t>
    </r>
    <r>
      <rPr>
        <sz val="11"/>
        <color theme="1"/>
        <rFont val="Calibri Light"/>
        <family val="2"/>
        <scheme val="major"/>
      </rPr>
      <t xml:space="preserve"> forklarer strukturen bag modellen.</t>
    </r>
  </si>
  <si>
    <r>
      <t xml:space="preserve">Budgettet sammenfattes i fanen </t>
    </r>
    <r>
      <rPr>
        <b/>
        <sz val="11"/>
        <rFont val="Calibri Light"/>
        <family val="2"/>
        <scheme val="major"/>
      </rPr>
      <t>Opfølgning</t>
    </r>
    <r>
      <rPr>
        <sz val="11"/>
        <rFont val="Calibri Light"/>
        <family val="2"/>
        <scheme val="major"/>
      </rPr>
      <t xml:space="preserve">, hvor revideret budget og realiseret omkostninger kan indtastes. </t>
    </r>
  </si>
  <si>
    <r>
      <t xml:space="preserve">I fanen </t>
    </r>
    <r>
      <rPr>
        <b/>
        <sz val="11"/>
        <rFont val="Calibri Light"/>
        <family val="2"/>
        <scheme val="major"/>
      </rPr>
      <t>Nøgletal</t>
    </r>
    <r>
      <rPr>
        <sz val="11"/>
        <rFont val="Calibri Light"/>
        <family val="2"/>
        <scheme val="major"/>
      </rPr>
      <t>, præsenteres karakteristika og økonomiske nøgletal for projektet</t>
    </r>
  </si>
  <si>
    <r>
      <t xml:space="preserve">Stamdata udfyldes i </t>
    </r>
    <r>
      <rPr>
        <i/>
        <sz val="11"/>
        <color theme="1"/>
        <rFont val="Calibri Light"/>
        <family val="2"/>
        <scheme val="major"/>
      </rPr>
      <t xml:space="preserve">"masterudgaven", </t>
    </r>
    <r>
      <rPr>
        <sz val="11"/>
        <color theme="1"/>
        <rFont val="Calibri Light"/>
        <family val="2"/>
        <scheme val="major"/>
      </rPr>
      <t>og udfyldes kun en gang ud fra de gældende udbud på entrepriserne. Sektionen ændres ved nye udbud eller erfaringstal.</t>
    </r>
  </si>
  <si>
    <r>
      <t xml:space="preserve">Ledningstype er indsat som standard værdi ud fra indtastning i fanen </t>
    </r>
    <r>
      <rPr>
        <b/>
        <sz val="11"/>
        <color theme="1"/>
        <rFont val="Calibri Light"/>
        <family val="2"/>
        <scheme val="major"/>
      </rPr>
      <t xml:space="preserve">Projektforudsætninger. </t>
    </r>
    <r>
      <rPr>
        <sz val="11"/>
        <color theme="1"/>
        <rFont val="Calibri Light"/>
        <family val="2"/>
        <scheme val="major"/>
      </rPr>
      <t xml:space="preserve">Bruges en anden type ændres det her. </t>
    </r>
  </si>
  <si>
    <r>
      <t xml:space="preserve">Befæstning er indsat som standard værdi ud fra indtastning i fanen </t>
    </r>
    <r>
      <rPr>
        <b/>
        <sz val="11"/>
        <color theme="1"/>
        <rFont val="Calibri Light"/>
        <family val="2"/>
        <scheme val="major"/>
      </rPr>
      <t xml:space="preserve">Projektforudsætninger. </t>
    </r>
    <r>
      <rPr>
        <sz val="11"/>
        <color theme="1"/>
        <rFont val="Calibri Light"/>
        <family val="2"/>
        <scheme val="major"/>
      </rPr>
      <t xml:space="preserve">Indgår en komponent i anden befæstning ændres det her. </t>
    </r>
  </si>
  <si>
    <r>
      <t xml:space="preserve">Zone er indsat som standard værdi ud fra indtastning i fanen </t>
    </r>
    <r>
      <rPr>
        <b/>
        <sz val="11"/>
        <color theme="1"/>
        <rFont val="Calibri Light"/>
        <family val="2"/>
        <scheme val="major"/>
      </rPr>
      <t xml:space="preserve">Projektforudsætninger. </t>
    </r>
    <r>
      <rPr>
        <sz val="11"/>
        <color theme="1"/>
        <rFont val="Calibri Light"/>
        <family val="2"/>
        <scheme val="major"/>
      </rPr>
      <t xml:space="preserve">Indgår en komponent i anden zone ændres det her. </t>
    </r>
  </si>
  <si>
    <r>
      <t xml:space="preserve">Tabellen 'Validering' er en tjekliste for om indtastning i fanen </t>
    </r>
    <r>
      <rPr>
        <b/>
        <sz val="11"/>
        <color theme="1"/>
        <rFont val="Calibri Light"/>
        <family val="2"/>
        <scheme val="major"/>
      </rPr>
      <t>Projektforudsætninger</t>
    </r>
    <r>
      <rPr>
        <sz val="11"/>
        <color theme="1"/>
        <rFont val="Calibri Light"/>
        <family val="2"/>
        <scheme val="major"/>
      </rPr>
      <t xml:space="preserve"> og </t>
    </r>
    <r>
      <rPr>
        <b/>
        <sz val="11"/>
        <color theme="1"/>
        <rFont val="Calibri Light"/>
        <family val="2"/>
        <scheme val="major"/>
      </rPr>
      <t>Distribution</t>
    </r>
    <r>
      <rPr>
        <sz val="11"/>
        <color theme="1"/>
        <rFont val="Calibri Light"/>
        <family val="2"/>
        <scheme val="major"/>
      </rPr>
      <t xml:space="preserve"> stemmer overens. </t>
    </r>
  </si>
  <si>
    <t>Brugerdefineret tillæg #1</t>
  </si>
  <si>
    <t>Brugerdefineret tillæg #2</t>
  </si>
  <si>
    <t xml:space="preserve">- Dette svarer til en komplesitetsfaktor på: </t>
  </si>
  <si>
    <t>Regnearket er bygget op omkring analyser udført af Kouno og NIRAS med data for projekter fremsendt af selskaber.</t>
  </si>
  <si>
    <r>
      <rPr>
        <b/>
        <sz val="11"/>
        <color theme="1"/>
        <rFont val="Calibri Light"/>
        <family val="2"/>
        <scheme val="major"/>
      </rPr>
      <t>2. Vejledning</t>
    </r>
    <r>
      <rPr>
        <sz val="11"/>
        <color theme="1"/>
        <rFont val="Calibri Light"/>
        <family val="2"/>
        <scheme val="major"/>
      </rPr>
      <t xml:space="preserve"> gennemgår trinvist fremgangsmetoden </t>
    </r>
  </si>
  <si>
    <r>
      <t xml:space="preserve">** Her vurderes det om beløbet er passende, ellers kan det overskrives i celle M10 i </t>
    </r>
    <r>
      <rPr>
        <b/>
        <sz val="11"/>
        <color theme="1"/>
        <rFont val="Calibri Light"/>
        <family val="2"/>
        <scheme val="major"/>
      </rPr>
      <t>Distribution</t>
    </r>
  </si>
  <si>
    <r>
      <t xml:space="preserve">I celle M9 præsenteres en buffer i kr. som følge af kompleksitetsfaktoren fundet ved besvarelse på spørgsmål i fanen </t>
    </r>
    <r>
      <rPr>
        <b/>
        <sz val="11"/>
        <color theme="1"/>
        <rFont val="Calibri Light"/>
        <family val="2"/>
        <scheme val="major"/>
      </rPr>
      <t>Projektforudsætninger</t>
    </r>
    <r>
      <rPr>
        <sz val="11"/>
        <color theme="1"/>
        <rFont val="Calibri Light"/>
        <family val="2"/>
        <scheme val="major"/>
      </rPr>
      <t>.</t>
    </r>
  </si>
  <si>
    <t>Svejsehul</t>
  </si>
  <si>
    <t xml:space="preserve">Udfyld input tabellen som det første fra række 15 og ned </t>
  </si>
  <si>
    <t>AluPEX 16</t>
  </si>
  <si>
    <t>AluPEX 20</t>
  </si>
  <si>
    <t>AluPEX 26</t>
  </si>
  <si>
    <t>AluPEX 32</t>
  </si>
  <si>
    <t>AluPEX 20-16</t>
  </si>
  <si>
    <t>AluPEX 26-20</t>
  </si>
  <si>
    <t xml:space="preserve">Til slut udfyldes 'øvrige omkostninger'. Denne post indeholder omkostninger </t>
  </si>
  <si>
    <r>
      <t xml:space="preserve">Nedenstående spørgsmål besvares for at få udregnet en kompleksitetsfaktor </t>
    </r>
    <r>
      <rPr>
        <b/>
        <i/>
        <sz val="11"/>
        <color theme="1"/>
        <rFont val="Calibri Light"/>
        <family val="2"/>
        <scheme val="major"/>
      </rPr>
      <t>udover</t>
    </r>
    <r>
      <rPr>
        <i/>
        <sz val="11"/>
        <color theme="1"/>
        <rFont val="Calibri Light"/>
        <family val="2"/>
        <scheme val="major"/>
      </rPr>
      <t xml:space="preserve"> kompleksitet fra zone og befæstning.</t>
    </r>
  </si>
  <si>
    <t>Projekt</t>
  </si>
  <si>
    <t>Tracelængde</t>
  </si>
  <si>
    <t>Generel zone</t>
  </si>
  <si>
    <t>Generel Befæstning</t>
  </si>
  <si>
    <t>Kompleksitetsfaktor på gravearbejde</t>
  </si>
  <si>
    <t>Jordenterprise/meter</t>
  </si>
  <si>
    <t>Smedeenterprise/meter</t>
  </si>
  <si>
    <t>Materiale/meter</t>
  </si>
  <si>
    <t xml:space="preserve">Karakteristika </t>
  </si>
  <si>
    <t>Budgetteret nøgletal</t>
  </si>
  <si>
    <t>Realiseret nøgletal</t>
  </si>
  <si>
    <t>Øvrige/meter</t>
  </si>
  <si>
    <t>meter</t>
  </si>
  <si>
    <t xml:space="preserve">stk. </t>
  </si>
  <si>
    <t>Samlet tracé</t>
  </si>
  <si>
    <t>Hovedledningstracé</t>
  </si>
  <si>
    <t>Tabel 1.1</t>
  </si>
  <si>
    <t>Tabel 1.2</t>
  </si>
  <si>
    <t>Ubefæstet areal</t>
  </si>
  <si>
    <t>Flise befæstet areal</t>
  </si>
  <si>
    <t>Asfalt areal</t>
  </si>
  <si>
    <t>Tabel 1.3</t>
  </si>
  <si>
    <t>Tabel 1.4</t>
  </si>
  <si>
    <t>Tabel 1.5</t>
  </si>
  <si>
    <t>Tabel 1.6</t>
  </si>
  <si>
    <t>Tilslutnings og opgravningshul ved stik</t>
  </si>
  <si>
    <t>Tabel 2.4</t>
  </si>
  <si>
    <t>Tabel 2.1</t>
  </si>
  <si>
    <t>Tabel 2.2</t>
  </si>
  <si>
    <t>Tabel 2.3</t>
  </si>
  <si>
    <t>Etablering</t>
  </si>
  <si>
    <t>Enhed_etablering</t>
  </si>
  <si>
    <t>Kommentar_etablering</t>
  </si>
  <si>
    <t>Enkelt_etablering</t>
  </si>
  <si>
    <t>Twin_etablering</t>
  </si>
  <si>
    <t>Nyt AluPEX stik inkl. Tracé</t>
  </si>
  <si>
    <t>ø90</t>
  </si>
  <si>
    <t>ø110</t>
  </si>
  <si>
    <t>ø125</t>
  </si>
  <si>
    <t>ø140</t>
  </si>
  <si>
    <t>ø160</t>
  </si>
  <si>
    <t>ø180</t>
  </si>
  <si>
    <t>ø200</t>
  </si>
  <si>
    <t>ø225</t>
  </si>
  <si>
    <t>ø250</t>
  </si>
  <si>
    <t>ø280</t>
  </si>
  <si>
    <t>ø315</t>
  </si>
  <si>
    <t>ø355</t>
  </si>
  <si>
    <t>ø400</t>
  </si>
  <si>
    <t>ø450</t>
  </si>
  <si>
    <t>ø500</t>
  </si>
  <si>
    <t>ø560</t>
  </si>
  <si>
    <t>ø710</t>
  </si>
  <si>
    <t>ø630</t>
  </si>
  <si>
    <t>DN250</t>
  </si>
  <si>
    <t>DN20 (ø26,9)</t>
  </si>
  <si>
    <t>DN25 (ø33,7)</t>
  </si>
  <si>
    <t>DN32 (ø42,4)</t>
  </si>
  <si>
    <t>DN40 (ø48,3)</t>
  </si>
  <si>
    <t>DN50 (ø60,3)</t>
  </si>
  <si>
    <t>DN65 (ø76,1)</t>
  </si>
  <si>
    <t>DN80 (ø88,9)</t>
  </si>
  <si>
    <t>DN100 (ø114,3)</t>
  </si>
  <si>
    <t>DN125 (ø139,7)</t>
  </si>
  <si>
    <t>DN150 (ø168,3)</t>
  </si>
  <si>
    <t>DN200 (ø219,1)</t>
  </si>
  <si>
    <t>DN250 (ø273,0)</t>
  </si>
  <si>
    <t>DN300 (ø323.9)</t>
  </si>
  <si>
    <t>DN350 (ø355,6)</t>
  </si>
  <si>
    <t>AluPEX ø16</t>
  </si>
  <si>
    <t>AluPEX ø26</t>
  </si>
  <si>
    <t>AluPEX ø32</t>
  </si>
  <si>
    <t>AluPEX ø20-ø16</t>
  </si>
  <si>
    <t>AluPEX ø26-ø20</t>
  </si>
  <si>
    <t>Opsamling af eksisterende stik m. afgreningsmuffe</t>
  </si>
  <si>
    <t>Opsamling af eksisterende stik m. T-stykke</t>
  </si>
  <si>
    <t>Se forklaring</t>
  </si>
  <si>
    <r>
      <t xml:space="preserve">Nedenfor er priser gældende for Logstor listepriser 2021. Følgende metoder er benyttet til estimere enhedspriser benyttet i beregningsmodellen:
</t>
    </r>
    <r>
      <rPr>
        <b/>
        <sz val="11"/>
        <color theme="1"/>
        <rFont val="Calibri Light"/>
        <family val="2"/>
        <scheme val="major"/>
      </rPr>
      <t>Ligerør:</t>
    </r>
    <r>
      <rPr>
        <sz val="11"/>
        <color theme="1"/>
        <rFont val="Calibri Light"/>
        <family val="2"/>
        <scheme val="major"/>
      </rPr>
      <t xml:space="preserve">
Pris for lige rørstykker, divideret med længden. Enkeltrør skal prisen angives for et rørpar. 
Eksempel #1: 12 m dobbeltrør DN50-50/225 koster 11000 kr. Dette giver en pris på 917 kr./lbm (11000 kr./12m).
Eksempel #2: 12 m enkeltrør DN50/140 koster 4800 kr. Dette giver en pris på 800 kr./lmb (4800 kr. x 2 / 12 m). 
</t>
    </r>
    <r>
      <rPr>
        <b/>
        <sz val="11"/>
        <color theme="1"/>
        <rFont val="Calibri Light"/>
        <family val="2"/>
        <scheme val="major"/>
      </rPr>
      <t>T-Stykke:</t>
    </r>
    <r>
      <rPr>
        <sz val="11"/>
        <color theme="1"/>
        <rFont val="Calibri Light"/>
        <family val="2"/>
        <scheme val="major"/>
      </rPr>
      <t xml:space="preserve">
T-stykke hvis argrening antages at være én størrelse mindre, fx DN65 T-stykke vil have en DN50 afgreningen som listepris.  For enkeltrør skal prisen angives for et rørpar.
</t>
    </r>
    <r>
      <rPr>
        <b/>
        <sz val="11"/>
        <color theme="1"/>
        <rFont val="Calibri Light"/>
        <family val="2"/>
        <scheme val="major"/>
      </rPr>
      <t xml:space="preserve">
Bøjning:</t>
    </r>
    <r>
      <rPr>
        <sz val="11"/>
        <color theme="1"/>
        <rFont val="Calibri Light"/>
        <family val="2"/>
        <scheme val="major"/>
      </rPr>
      <t xml:space="preserve">
90 ° bøjning. For enkeltrør skal prisen angives for et rørpar.
</t>
    </r>
    <r>
      <rPr>
        <b/>
        <sz val="11"/>
        <color theme="1"/>
        <rFont val="Calibri Light"/>
        <family val="2"/>
        <scheme val="major"/>
      </rPr>
      <t xml:space="preserve">Muffer:
</t>
    </r>
    <r>
      <rPr>
        <sz val="11"/>
        <color theme="1"/>
        <rFont val="Calibri Light"/>
        <family val="2"/>
        <scheme val="major"/>
      </rPr>
      <t xml:space="preserve">Udgangspunktet er krympemuffe, skum og 2 manchetter. Alternativ er at benytte svejsemuffe og skum. For enkeltrør skal prisen angives for et rørpar.
</t>
    </r>
    <r>
      <rPr>
        <b/>
        <sz val="11"/>
        <color theme="1"/>
        <rFont val="Calibri Light"/>
        <family val="2"/>
        <scheme val="major"/>
      </rPr>
      <t xml:space="preserve">Stik som T-stykke:
</t>
    </r>
    <r>
      <rPr>
        <sz val="11"/>
        <color theme="1"/>
        <rFont val="Calibri Light"/>
        <family val="2"/>
        <scheme val="major"/>
      </rPr>
      <t xml:space="preserve">Følgende poster er inkluderet, antal gældende for dobbeltrør. For enkeltrør skal prisen angives for et rørpar. T-stykket er antaget at være DN40 som en gennemsnitsværdi. 
T-styk komponent (DN40-DN20-DN40) 
2 muffer (DN40)
4 manchetter (DN40)
1 muffe (stik)
2 skumposer hovedledning
2 manchetter (stik)
2 preskobling (DN20-ø26,9)
1 skumpose (stik)
</t>
    </r>
    <r>
      <rPr>
        <b/>
        <sz val="11"/>
        <color theme="1"/>
        <rFont val="Calibri Light"/>
        <family val="2"/>
        <scheme val="major"/>
      </rPr>
      <t xml:space="preserve">Stik som afgreningsmuffe:
</t>
    </r>
    <r>
      <rPr>
        <sz val="11"/>
        <color theme="1"/>
        <rFont val="Calibri Light"/>
        <family val="2"/>
        <scheme val="major"/>
      </rPr>
      <t xml:space="preserve">Følgende poster er inkluderet, antal gældende for dobbeltrør. For enkeltrør skal prisen angives for et rørpar. Afgreningensmuffen er antaget at være DN40 som en gennemsnitsværdi. 
Afgreningsmuffe som (DN40 - stik) 
2 manchetter (DN40)
1 skumpose (DN40)
1 muffe (stik)
2 manchetter (stik)
1 skumpose (stik)
2 preskoblinger (DN20-ø26,9)
</t>
    </r>
    <r>
      <rPr>
        <b/>
        <sz val="11"/>
        <color theme="1"/>
        <rFont val="Calibri Light"/>
        <family val="2"/>
        <scheme val="major"/>
      </rPr>
      <t>Opsamling af eksisterende stik:</t>
    </r>
    <r>
      <rPr>
        <sz val="11"/>
        <color theme="1"/>
        <rFont val="Calibri Light"/>
        <family val="2"/>
        <scheme val="major"/>
      </rPr>
      <t xml:space="preserve">
Samme omkostning som T-stykke/afgreningsmuffe for enkeltrør. For dobbeltrør er der tilføjet en omkostning til  bukserør samt 2 ekstra enkeltrørssamlinger for den givne serie isolering. 
2 muffer (stik enkelt)
4 manchetter (stik enkelt)
2 skum (stik enkelt)
Y-bukserør (ø26-26 -&gt; ø26)</t>
    </r>
  </si>
  <si>
    <t>Valgt katalog</t>
  </si>
  <si>
    <t>Muligheder</t>
  </si>
  <si>
    <t>Tabel ref. navn</t>
  </si>
  <si>
    <t>Kolonne ref:</t>
  </si>
  <si>
    <t>Kun lige rør x erf. Faktor</t>
  </si>
  <si>
    <t>(Ligerør + komp.brøk ) x erf. Faktor</t>
  </si>
  <si>
    <t>Som AluPEX ø20</t>
  </si>
  <si>
    <t>-&gt; Befæstning link</t>
  </si>
  <si>
    <t>-&gt; Serie og type link</t>
  </si>
  <si>
    <t>Omkostning svejsehuller</t>
  </si>
  <si>
    <t>Opsamling af eksisterende stik m. Fast-T</t>
  </si>
  <si>
    <t>-&gt; Montage link</t>
  </si>
  <si>
    <t>-&gt; Samling link</t>
  </si>
  <si>
    <t>Uden Omkostning</t>
  </si>
  <si>
    <t>Blandet areal</t>
  </si>
  <si>
    <t>Gravearbejde_ubefæstet</t>
  </si>
  <si>
    <t>Gravearbejde_fortorv</t>
  </si>
  <si>
    <t>Gravearbejde_asfalt</t>
  </si>
  <si>
    <t>Gravearbejde_blandet</t>
  </si>
  <si>
    <r>
      <t xml:space="preserve">I fanen </t>
    </r>
    <r>
      <rPr>
        <b/>
        <sz val="11"/>
        <rFont val="Calibri Light"/>
        <family val="2"/>
        <scheme val="major"/>
      </rPr>
      <t>Benchmarking</t>
    </r>
    <r>
      <rPr>
        <sz val="11"/>
        <rFont val="Calibri Light"/>
        <family val="2"/>
        <scheme val="major"/>
      </rPr>
      <t xml:space="preserve">, sættes relevante nøgletal for projektet ind automatisk. Disse kopieres til excelarket "POP - Benchmarkingark". Over tid vil der være mulighed for at sammenligne projekter ud fra nøgletal i </t>
    </r>
    <r>
      <rPr>
        <b/>
        <sz val="11"/>
        <rFont val="Calibri Light"/>
        <family val="2"/>
        <scheme val="major"/>
      </rPr>
      <t>Benchmarking</t>
    </r>
  </si>
  <si>
    <t>Inkl. I Etablering</t>
  </si>
  <si>
    <t>Tabel 3.1</t>
  </si>
  <si>
    <t>Tabel 3.2</t>
  </si>
  <si>
    <t>Tabel 3.3</t>
  </si>
  <si>
    <t>Jordentreprise</t>
  </si>
  <si>
    <t xml:space="preserve">Omkostninger relateret til jordarbejde ved renovering og etablering af nye ledninger.
Input består af to sektioner, erfaringstal og de primære cost-drivers fra forsyningens jordentreprise udbud. 
Erfaringstal omfatter erfaringstillæg fra tidligere projekter som en procentsats. Dette dækker alle mindre poster som der under planlægningen er sværre at konkretisere. Tidligere projekter vil her give noget erfaring om størrelsen af denne post, samt mulighed for at kunne tilføje yderligere bidrag for at dække brugerdefinerede ekstra tillæg til projekterne generelt (fx et fast administrativt tillæg). 
Udbudspriser er delt op i tre tabeller. Den ene tabel er jordarbejde som er kappestørrelsesafhængigt, mens fast tillæg pr. lbm. tillægges uanset rørdimensionen. Sidste tabel omhandler huller til etablering af stik og svejsninger. Begge priser bliver skaleret med produktet af procentuelle tillæg. </t>
  </si>
  <si>
    <t xml:space="preserve">Produktet af tillæg/zone faktor ganges på Jordpriserne pr. lbm.
Blandet Befæstning er en fordelingsnøgle hvis den præcise befæstning ikke er kendt for et givent tracé. Summen skal give 100%, ellers gives en advarsel. 
Erfaringstal for zone stammer fra udkastet af POLKA kataloget. Her er antagelsen at ekstra omkostningerne til city/indre city projekter primært findes i jordarbejdet. Ønskes der ikke at bruge denne kan tabellen enten ændres så alle værdier er 100% eller aldrig bruge City/Indre City som zone angivelse ved Projektdannelse.
Eksempel: DN65-65/280 rør i byzone
Erfaringstillæg: 10 %, administrativt tillæg 5% og  byzone faktor 1,0. Dette giver et samlet tillæg på (1,1 x 1,05 x 1,0) 1,155. </t>
  </si>
  <si>
    <t>Samlet tillæg pr. Lbm</t>
  </si>
  <si>
    <t>Smedeentreprise</t>
  </si>
  <si>
    <t xml:space="preserve">Omkostninger relateret til smedearbejde ved renovering og etablering af nye ledninger.
Input består af to sektioner, erfaringstal og udbudspriser. 
Erfaringstal omfatter erfaringstillæg fra tidligere projekter som en procentsats. Dette dækker alle mindre poster som der under planlægningen er sværre at konkretisere. Tidligere projekter vil her give noget erfaring om størrelsen af denne post, samt mulighed for at kunne tilføje yderligere bidrag for at dække brugerdefinerede ekstra tillæg til projekterne generelt (fx et fast administrativt tillæg).
Udbudspriser er delt op i tre tabeller. Den første tabel er faste priser pr. lbm delt i to kategorie, hovedledningstracé og samlet tracé. Den anden tabel henføres etableringen af lige rør er opdelt efter rørdiameter og den sdiste ene tabel er omkostninger relateret til etablering af stik. </t>
  </si>
  <si>
    <t xml:space="preserve">Produktet af tillæg ganges på rørarbejdet pr. lbm.
Eksempel: DN65-65/280 rør
Erfaringstillæg: 10 % erfaringstillæg og administrativt tillæg på 5% . Dette giver et samlet tillæg på (1,1 x 1,05) 1,155. Erfaringstillægget ganges på alle smedeenhedspriser beregnet via næste afsnit Udbudspriser. 
</t>
  </si>
  <si>
    <t xml:space="preserve">Her skal priser fra forsyningens udbud indsættes i tabeller. Tabellerne er delt op I tre, faste omkostninger pr. Lbm og omkostninger som knytter sig til kappediameteren, befæstning (Ubefæstet, Fliser og asfalt) og rørtype (Enkelt vs. dobbelt rør) og omkostninger tilknyttet opgravning af huller i forbindelse med svejsninger eller stik.  
Gennemgang af et udbudseksempel:
Det er en god ide at gennemgå et færdigt projekt for at få en fornemmelse af hvilke poster der er af større karakter, hvor stor en del "små" poster udgør og få en fornemmelse af hvilke poster som altid medtages i arbejdet udover opgravning af en lige grav. 
Jordenterprisen har et fasttillæg på 25 kr./lbm for hovedledningstracét til arbejdsplads og vejsyn. Dette noteres under Tabel 1.4 for hovedledninger som denne post kun afregnes for hovedledningstracéet. Ligeledes er der en post på 350 kr./lbm for arbejde med fremmede ledninger gældende for alle tracé meter. Dnne omkostning tilføjes også i Tabel 1.4, men under kolonnen Samlet Tracé som denne omkostning medregnes for både hovedledninger og stikledninger.
Under afregningen for opgravning af ledningsgrav haves prisen for et dobbeltrør med kappe ø140-ø280 en meterpris på asfalt på 690 kr./lbm. Dette tilføjes under tabel 1.5 for kappe diameter 140 til og med 280 for dobbeltrør, Twin_asfalt kolonnen. Denne øvelse gøres for alle befæstningstyper og rørtyper. Hvis enkeltrør ikke benyttes kan disse kolonner undlades eller omvendt for dobbeltrør. Haves der forskellige priser mellem renovering eller nye ledninger vælges den hyppigste værdi til tabellen. Alternativt er at lave to Stamdata regneark, et for nyanlæg og et for renovering. 
Det ses at der generelt arbejdes med en dybere ledningsgrav en prisen for en lige grav normalt udgør. Her ses det at alle meter hovedledningen graves i en dybde af 1,2-1,5 m hvilket giver et fast tillæg på 25 kr./lbm. Dette tilføjes Tabel 1.4 under hovedledningstracé. 
Der haves en post for fritlægning af langsgående fremmedeledninger som afregnes med 3000 kr. pr. 50 lbm. Denne post afregnes kun for hovedledninger, så den normeres til pr. lbm ved 3000 kr./50 lbm = 60 kr./lbm som angives i Tabel 1.4 under Kolonnen for omkostninger af hovedledninger. 
Etablering af opgravning i forbindelse med stiktilslutninger og svejsehuller skal tilføjes Tabel 1.6. Denne enehedspris angives for de tre befæstningstyper. I beregningen vil graveprisen til tilslutningsanlæg blive ganget med antallet af stik som skal etableres eller samles op. Omkostningen til svejsehuller bestemmes ved at gange antallet af muffer (og dermed en svejsesamling) med enhedsprisen. Antallet af muffer er bestemt ud fra erfaringstal givet i Tabel 3.2 under Stamdata - Rørindkøb og angives i antal muffer pr. lbm pr. rørstørrelse. 
Små udgifts poster i jordentreprisen anses som dækket af den overordnede procentvise erfaringstillæg. Eksempler på små poster kan være reetablering af kantsten, ekstra tykkelse af asfalt mm.  
Som eksempel: DN65-65/280
Dobbeltrør med en graveomkostning på 730 kr./lbm i asfalt. Dertil er der faste tillæg på 150 kr./lbm for arbejdsplads, 25 kr./lbm. for Kvalitetssikring og 5 kr./lbm grundet fremmede ledninger. 
Her vil jordarbejdet udgøre 910 kr./lbm før der multipliceres erfaringstillæg (fra tidligere eksempel) på 1,47. Dette giver en omkostning til jordarbejdet for et DN65-65/280 på 1338 kr./lbm. </t>
  </si>
  <si>
    <t xml:space="preserve">Her skal priser fra forsyningens udbud indsættes I tabeller. Tabellerne er delt op I tre: Omkostninger tilslutning af stikledning til hovedledning og forbrugerens installation, faste omkostninger pr. lbm og omkostninger som knytter sig til rørstørrelsen og rørtypen. Den sidste har to primære poster, en komplet lige rørsamling (Svejsesamlinger af begge rør, samling af alarmtråde, kompletmuffe, og opskumning) samt montage af rør i grav omkostning. 
Omkostninge til etablering af et stik skal indeholde alle smedeomkostninger for dette arbejde. Enhedsprisen angives i Tabel 2.3. Som eksempel kunne dette være følgende hvis stik udføres enten med afgreningsmuffe eller Fast-T stykke:
Afgreningsmuffe:
Inklusiv snit samt afisolering på hovedrør montage af 2 pex T-fittings formontage samt montage af montageafgreningsmuffer (2 stk. for enkeltrør og 1 for twinrør) inklusiv opskumning,  indføring gennem sokkel eller gulv, afkortning, montering og nedkrympning af endcaps, montage af svejsekobling for endelig montage af 2 indvendige ventiler på beslag. 
Fjernelse af eksisterende indvendige rør og ventiler og evt. tilpasning af ejendommens rørinstallation for tilslutning af nye ventiler. Inklusiv levering, montage og isolering af 1‑5 m rør. Evt. efterfølgende nødvendig vandpåfyldning og idriftsættelse af ejendommens varmeinstallation skal være indeholdt.
Fast-T:
Afkortning af hovedrør, montage af T-stykke (2 stk, enkeltrør, 1 for twinrør), montage og udførelse af  komplette samlinger  (Svejsning, skum, alarmtråd og muffe) på hovedrør og evt. manchetter, montage af 2 pex T-fittings, samling med AluPEX rør (inkl. muffe og skum) ,  indføring gennem sokkel eller gulv, afkortning, montering og nedkrympning af endcaps, montage af svejsekobling for endelig montage af 2 indvendige ventiler på beslag.
Fjernelse af eksisterende indvendige rør og ventiler og evt. tilpasning af ejendommens rørinstallation for tilslutning af nye ventiler. Inklusiv levering, montage og isolering af 1‑5 m rør. Evt. efterfølgende nødvendig vandpåfyldning og idriftsættelse af ejendommens varmeinstallation skal være indeholdt.
Etablering af ligerør består af to bidrag. Enhedspriser for samlinger (svejsning, muffe, manchetter mm.) og etablering af tracé som kunne indeholde montage af et rør eller hvis ens smedeentreprise afregner alt smedearbejde pr. lbm (inkl svejsninger og muffer) benyttes disse kolonner også til dette. 
Erfaringstal for antallet af lige samlinger pr. Lbm. fremgår af tabel 3.2 under Stamdata - Rørindkøb og benyttes både til estimat af antal lige rørsamlinger, samt omkostning til indkøb af lige muffer. Dette angives i Tabel 2.4.
Som eksempel: DN65-65/280:
En samling af DN65 dobbeltrør koster 1008 kr./samling. Med 0,12 samlinger pr. lbm (Fra Tabel 3.2) bliver den resulterende meterpris (1008 x 0,12) 121 kr./lbm. Montage af røret koster 147 kr./lbm. Fast tillæg pr. meter kanal (Tabel 2.2) er 114 kr./lbm. Samlet smede omkostning pr. lbm. af dette rør bliver dermed 382 kr./lbm (121 kr./lbm + 147 kr./lbm + 114 kr./lbm) før der multipliceres erfaringstillæg (fra tidligere eksempel) på 1,16. Dette giver en omkostning til smedearbejdet for et DN65-65/280 på 443 kr./lbm. 
Eksempel 2: 20 stik af ø20-20/125, samlet længde 300 m. 
Stikne udføres med afgreningsmuffer. Samlet pris pr. afgrening og arbejde ved husinstallationen koster 4732 kr./stik. Hertil skal montage af 300 m ø20-20 fleksibelt rør også inkluderes af 42 kr./lbm. De fleksiblerør har intet tillæg fra Tabel 2.2 så denne omkostninger bliver ikke justeret med et fast tillæg. Begge værdier multipliceres slutteligt med erfaringstillægget (fra tidligere eksempel) på 1,16. Dette giver en omkostning til smedearbejdet for et udførelse af stik på 109782 kr. (20 x 4732 kr./stik x 1,16) samt montage af stikledninger for 14616 kr. (300 m x 42 kr./lbm x 1,16).
Eksempel på overføring af smedeenterprise til tabeller:
I dette udbud er der en fast omkostning på 35 kr./lbm hovedledningstracé for arbejdsplads og 15 kr./lbm som kvalitetssikring.  Begge poster noteres under Tabel 2.2 kolonnen for hovedledninger. 
Næste er etablering af lige rør. Her er alt montage, svejsnings, mufning og snit inkluderet i den løbende meter pris. Så omkostningen for at etablere en komplet samling sættes til 0 kr./stk, mens prisen for dobbeltrør og enkeltrør overføres til Tabel 2.4 for de respektive rørstørrelser. Der er også en omkostning til overskæring af eksisterende rør. Her tages antagelsen det at dette gennemsnitligt går op 1:1 mellem ny og gamle ledningsstørrelser, så omkostningen til omskæringen af eksisterende rør tilføjes til nyetableringen af nyt rør pr. rørstørrelse. 
Omkostninger til bøjninger, reduktioner og  T-stykker og lign. er generelt små og vil være inkluderet i små poster dækket af den procentvise erfaringsjustering.
Etablering af nye stik består af flere poster i smedeenterprisen. Der er to typer stik - nyt stik og opsamling af eksisterende. Nyt stik består i dette udbud af følgende poster:
Komplet nyt stik (3200 kr./stk), Afgreningsmuffe antaget udført på DN40/ø200 kappe i gennemsnit ( 990 kr./stk), skrå boring ø150-200 (2000 kr./stk), omkobling hos forbruger for mindste størrelse, ø26,9 (2400 kr./stk). Samlet pris for etablering af nyt stik: 11890 kr./stik.
Opsamling af eksisterende stik koster 1500 kr./stk og har ikke andre smedeposter tilknyttet. 
Posten for etablering af komplet nyt stik inkluderer også etablering af op til 20 m stikledning, hvor stik længere end 20 m har en fast omkostning på 55 kr./lbm for ø20-20 AluPEX. Dette er noteret under Tabel 2.4 hvor der under Distributionsfanen skal huskes at benytte begge typer ved opsætning af et projekt. </t>
  </si>
  <si>
    <t xml:space="preserve">Her angives forhandlet eller forventet rabat på rørindkøb af listepriser. 
</t>
  </si>
  <si>
    <t>Årstal:</t>
  </si>
  <si>
    <t>Prisudvikling</t>
  </si>
  <si>
    <t>Tabel 1.7</t>
  </si>
  <si>
    <t>Tabel 2.5</t>
  </si>
  <si>
    <t xml:space="preserve">Årstal for rørpriskatalog </t>
  </si>
  <si>
    <t xml:space="preserve">Prisstigning pr. år </t>
  </si>
  <si>
    <t>Referenceår af udbud</t>
  </si>
  <si>
    <t>år</t>
  </si>
  <si>
    <t xml:space="preserve">Bemærk: Der afrundes til nærmeste 1000 kr </t>
  </si>
  <si>
    <t>Årlig prisjustering</t>
  </si>
  <si>
    <t>Tabel 4.1</t>
  </si>
  <si>
    <t>Tabel 4.2</t>
  </si>
  <si>
    <t>Tabel 4.3</t>
  </si>
  <si>
    <t>Tabel 4.4</t>
  </si>
  <si>
    <t>Tabel 4.5</t>
  </si>
  <si>
    <t>Tabel 5.1</t>
  </si>
  <si>
    <t>Tabel 5.2</t>
  </si>
  <si>
    <t>Tabel 5.3</t>
  </si>
  <si>
    <t>Tabel 5.4</t>
  </si>
  <si>
    <t>Tabel 5.5</t>
  </si>
  <si>
    <t>Tabel 6.1</t>
  </si>
  <si>
    <t>Tabel 6.2</t>
  </si>
  <si>
    <t>Tabel 6.3</t>
  </si>
  <si>
    <t>Tabel 6.4</t>
  </si>
  <si>
    <t>Tabel 6.5</t>
  </si>
  <si>
    <r>
      <t xml:space="preserve">Følgende metoder er benyttet til estimere enhedspriser benyttet i beregningsmodellen for bruger defineret rørkatalog:
</t>
    </r>
    <r>
      <rPr>
        <b/>
        <sz val="11"/>
        <color theme="1"/>
        <rFont val="Calibri Light"/>
        <family val="2"/>
        <scheme val="major"/>
      </rPr>
      <t>Ligerør:</t>
    </r>
    <r>
      <rPr>
        <sz val="11"/>
        <color theme="1"/>
        <rFont val="Calibri Light"/>
        <family val="2"/>
        <scheme val="major"/>
      </rPr>
      <t xml:space="preserve">
Pris for lige rørstykker, divideret med længden. Enkeltrør skal prisen angives for et rørpar. 
Eksempel #1: 12 m dobbeltrør DN50-50/225 koster 11000 kr. Dette giver en pris på 917 kr./lbm (11000 kr./12m).
Eksempel #2: 12 m enkeltrør DN50/140 koster 4800 kr. Dette giver en pris på 800 kr./lmb (4800 kr. x 2 / 12 m). 
</t>
    </r>
    <r>
      <rPr>
        <b/>
        <sz val="11"/>
        <color theme="1"/>
        <rFont val="Calibri Light"/>
        <family val="2"/>
        <scheme val="major"/>
      </rPr>
      <t>T-Stykke:</t>
    </r>
    <r>
      <rPr>
        <sz val="11"/>
        <color theme="1"/>
        <rFont val="Calibri Light"/>
        <family val="2"/>
        <scheme val="major"/>
      </rPr>
      <t xml:space="preserve">
T-stykke hvis argrening antages at være én størrelse mindre, fx DN65 T-stykke vil have en DN50 afgreningen som listepris.  For enkeltrør skal prisen angives for et rørpar.
</t>
    </r>
    <r>
      <rPr>
        <b/>
        <sz val="11"/>
        <color theme="1"/>
        <rFont val="Calibri Light"/>
        <family val="2"/>
        <scheme val="major"/>
      </rPr>
      <t xml:space="preserve">
Bøjning:</t>
    </r>
    <r>
      <rPr>
        <sz val="11"/>
        <color theme="1"/>
        <rFont val="Calibri Light"/>
        <family val="2"/>
        <scheme val="major"/>
      </rPr>
      <t xml:space="preserve">
90 ° bøjning. For enkeltrør skal prisen angives for et rørpar.
</t>
    </r>
    <r>
      <rPr>
        <b/>
        <sz val="11"/>
        <color theme="1"/>
        <rFont val="Calibri Light"/>
        <family val="2"/>
        <scheme val="major"/>
      </rPr>
      <t xml:space="preserve">Muffer:
</t>
    </r>
    <r>
      <rPr>
        <sz val="11"/>
        <color theme="1"/>
        <rFont val="Calibri Light"/>
        <family val="2"/>
        <scheme val="major"/>
      </rPr>
      <t xml:space="preserve">Udgangspunktet er krympemuffe, skum og 2 manchetter. Alternativ er at benytte svejsemuffe og skum. For enkeltrør skal prisen angives for et rørpar.
</t>
    </r>
    <r>
      <rPr>
        <b/>
        <sz val="11"/>
        <color theme="1"/>
        <rFont val="Calibri Light"/>
        <family val="2"/>
        <scheme val="major"/>
      </rPr>
      <t xml:space="preserve">Stik som T-stykke:
</t>
    </r>
    <r>
      <rPr>
        <sz val="11"/>
        <color theme="1"/>
        <rFont val="Calibri Light"/>
        <family val="2"/>
        <scheme val="major"/>
      </rPr>
      <t xml:space="preserve">Følgende poster er inkluderet, antal gældende for dobbeltrør. For enkeltrør skal prisen angives for et rørpar. T-stykket er antaget at være DN40 som en gennemsnitsværdi. 
T-styk komponent (DN40-DN20-DN40) 
2 muffer (DN40)
4 manchetter (DN40)
1 muffe (stik)
2 skumposer hovedledning
2 manchetter (stik)
2 preskobling (DN20-ø26,9)
1 skumpose (stik)
</t>
    </r>
    <r>
      <rPr>
        <b/>
        <sz val="11"/>
        <color theme="1"/>
        <rFont val="Calibri Light"/>
        <family val="2"/>
        <scheme val="major"/>
      </rPr>
      <t xml:space="preserve">Stik som afgreningsmuffe:
</t>
    </r>
    <r>
      <rPr>
        <sz val="11"/>
        <color theme="1"/>
        <rFont val="Calibri Light"/>
        <family val="2"/>
        <scheme val="major"/>
      </rPr>
      <t xml:space="preserve">Følgende poster er inkluderet, antal gældende for dobbeltrør. For enkeltrør skal prisen angives for et rørpar. Afgreningensmuffen er antaget at være DN40 som en gennemsnitsværdi. 
Afgreningsmuffe som (DN40 - stik) 
2 manchetter (DN40)
1 skumpose (DN40)
1 muffe (stik)
1 manchetter (stik)
1 skumpose (stik)
2 preskoblinger (DN20-ø26,9)
</t>
    </r>
    <r>
      <rPr>
        <b/>
        <sz val="11"/>
        <color theme="1"/>
        <rFont val="Calibri Light"/>
        <family val="2"/>
        <scheme val="major"/>
      </rPr>
      <t>Opsamling af eksisterende stik:</t>
    </r>
    <r>
      <rPr>
        <sz val="11"/>
        <color theme="1"/>
        <rFont val="Calibri Light"/>
        <family val="2"/>
        <scheme val="major"/>
      </rPr>
      <t xml:space="preserve">
Samme omkostning som T-stykke/afgreningsmuffe for enkeltrør. For dobbeltrør er der tilføjet en omkostning til  bukserør samt 2 ekstra enkeltrørssamlinger for den givne serie isolering. 
2 muffer (stik enkelt)
4 manchetter (stik enkelt)
2 skum (stik enkelt)
Y-bukserør (ø26-26 -&gt; ø26)</t>
    </r>
  </si>
  <si>
    <t>DN250-200-250</t>
  </si>
  <si>
    <t>DN300-250-300</t>
  </si>
  <si>
    <t>DN350-300-350</t>
  </si>
  <si>
    <t>Kompleksitet</t>
  </si>
  <si>
    <r>
      <t xml:space="preserve">Nedenfor er priser gældende for IsoPlus listepriser 20xx. Følgende metoder er benyttet til estimere enhedspriser benyttet i beregningsmodellen:
</t>
    </r>
    <r>
      <rPr>
        <b/>
        <sz val="11"/>
        <color theme="1"/>
        <rFont val="Calibri Light"/>
        <family val="2"/>
        <scheme val="major"/>
      </rPr>
      <t>Ligerør:</t>
    </r>
    <r>
      <rPr>
        <sz val="11"/>
        <color theme="1"/>
        <rFont val="Calibri Light"/>
        <family val="2"/>
        <scheme val="major"/>
      </rPr>
      <t xml:space="preserve">
Pris for lige rørstykker, divideret med længden. Enkeltrør skal prisen angives for et rørpar. 
Eksempel #1: 12 m dobbeltrør DN50-50/225 koster 11000 kr. Dette giver en pris på 917 kr./lbm (11000 kr./12m).
Eksempel #2: 12 m enkeltrør DN50/140 koster 4800 kr. Dette giver en pris på 800 kr./lmb (4800 kr. x 2 / 12 m). 
</t>
    </r>
    <r>
      <rPr>
        <b/>
        <sz val="11"/>
        <color theme="1"/>
        <rFont val="Calibri Light"/>
        <family val="2"/>
        <scheme val="major"/>
      </rPr>
      <t>T-Stykke:</t>
    </r>
    <r>
      <rPr>
        <sz val="11"/>
        <color theme="1"/>
        <rFont val="Calibri Light"/>
        <family val="2"/>
        <scheme val="major"/>
      </rPr>
      <t xml:space="preserve">
T-stykke hvis argrening antages at være én størrelse mindre, fx DN65 T-stykke vil have en DN50 afgreningen som listepris.  For enkeltrør skal prisen angives for et rørpar.
</t>
    </r>
    <r>
      <rPr>
        <b/>
        <sz val="11"/>
        <color theme="1"/>
        <rFont val="Calibri Light"/>
        <family val="2"/>
        <scheme val="major"/>
      </rPr>
      <t xml:space="preserve">
Bøjning:</t>
    </r>
    <r>
      <rPr>
        <sz val="11"/>
        <color theme="1"/>
        <rFont val="Calibri Light"/>
        <family val="2"/>
        <scheme val="major"/>
      </rPr>
      <t xml:space="preserve">
90 ° bøjning. For enkeltrør skal prisen angives for et rørpar.
</t>
    </r>
    <r>
      <rPr>
        <b/>
        <sz val="11"/>
        <color theme="1"/>
        <rFont val="Calibri Light"/>
        <family val="2"/>
        <scheme val="major"/>
      </rPr>
      <t xml:space="preserve">Muffer:
</t>
    </r>
    <r>
      <rPr>
        <sz val="11"/>
        <color theme="1"/>
        <rFont val="Calibri Light"/>
        <family val="2"/>
        <scheme val="major"/>
      </rPr>
      <t xml:space="preserve">Udgangspunktet er krympemuffe, skum og 2 manchetter. Alternativ er at benytte svejsemuffe og skum. For enkeltrør skal prisen angives for et rørpar.
</t>
    </r>
    <r>
      <rPr>
        <b/>
        <sz val="11"/>
        <color theme="1"/>
        <rFont val="Calibri Light"/>
        <family val="2"/>
        <scheme val="major"/>
      </rPr>
      <t xml:space="preserve">Stik som T-stykke:
</t>
    </r>
    <r>
      <rPr>
        <sz val="11"/>
        <color theme="1"/>
        <rFont val="Calibri Light"/>
        <family val="2"/>
        <scheme val="major"/>
      </rPr>
      <t xml:space="preserve">Følgende poster er inkluderet, antal gældende for dobbeltrør. For enkeltrør skal prisen angives for et rørpar. T-stykket er antaget at være DN40 som en gennemsnitsværdi. 
T-styk komponent (DN40-DN20-DN40) 
2 muffer (DN40)
4 manchetter (DN40)
1 muffe (stik)
2 skumposer hovedledning
2 manchetter (stik)
2 preskobling (DN20-ø26,9)
1 skumpose (stik)
</t>
    </r>
    <r>
      <rPr>
        <b/>
        <sz val="11"/>
        <color theme="1"/>
        <rFont val="Calibri Light"/>
        <family val="2"/>
        <scheme val="major"/>
      </rPr>
      <t xml:space="preserve">Stik som afgreningsmuffe:
</t>
    </r>
    <r>
      <rPr>
        <sz val="11"/>
        <color theme="1"/>
        <rFont val="Calibri Light"/>
        <family val="2"/>
        <scheme val="major"/>
      </rPr>
      <t xml:space="preserve">Følgende poster er inkluderet, antal gældende for dobbeltrør. For enkeltrør skal prisen angives for et rørpar. Afgreningensmuffen er antaget at være DN40 som en gennemsnitsværdi. 
Afgreningsmuffe som (DN40 - stik) 
2 manchetter (DN40)
1 skumpose (DN40)
1 muffe (stik)
2 manchetter (stik)
1 skumpose (stik)
2 preskoblinger (DN20-ø26,9)
</t>
    </r>
    <r>
      <rPr>
        <b/>
        <sz val="11"/>
        <color theme="1"/>
        <rFont val="Calibri Light"/>
        <family val="2"/>
        <scheme val="major"/>
      </rPr>
      <t>Opsamling af eksisterende stik:</t>
    </r>
    <r>
      <rPr>
        <sz val="11"/>
        <color theme="1"/>
        <rFont val="Calibri Light"/>
        <family val="2"/>
        <scheme val="major"/>
      </rPr>
      <t xml:space="preserve">
Samme omkostning som T-stykke/afgreningsmuffe for enkeltrør. For dobbeltrør er der tilføjet en omkostning til  bukserør samt 2 ekstra enkeltrørssamlinger for den givne serie isolering. 
2 muffer (stik enkelt)
4 manchetter (stik enkelt)
2 skum (stik enkelt)
Y-bukserør (ø26-26 -&gt; ø26)</t>
    </r>
  </si>
  <si>
    <t>Marker celle B4:Y4 og kopier ind i ark "POP - Benchmarking"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</si>
</sst>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kr.&quot;_-;\-* #,##0.00\ &quot;kr.&quot;_-;_-* &quot;-&quot;??\ &quot;kr.&quot;_-;_-@_-"/>
    <numFmt numFmtId="43" formatCode="_-* #,##0.00_-;\-* #,##0.00_-;_-* &quot;-&quot;??_-;_-@_-"/>
    <numFmt numFmtId="164" formatCode="0.000"/>
    <numFmt numFmtId="165" formatCode="#,##0\ &quot;kr.&quot;"/>
    <numFmt numFmtId="166" formatCode="_-* #,##0_-;\-* #,##0_-;_-* &quot;-&quot;??_-;_-@_-"/>
    <numFmt numFmtId="167" formatCode="_-* #,##0\ &quot;kr.&quot;_-;\-* #,##0\ &quot;kr.&quot;_-;_-* &quot;-&quot;??\ &quot;kr.&quot;_-;_-@_-"/>
    <numFmt numFmtId="168" formatCode="0.0%"/>
    <numFmt numFmtId="169" formatCode="_-* #,##0.0\ &quot;kr.&quot;_-;\-* #,##0.0\ &quot;kr.&quot;_-;_-* &quot;-&quot;??\ &quot;kr.&quot;_-;_-@_-"/>
  </numFmts>
  <fonts count="59" x14ac:knownFonts="1">
    <font>
      <sz val="11"/>
      <color theme="1"/>
      <name val="Calibri"/>
      <family val="2"/>
      <scheme val="minor"/>
    </font>
    <font>
      <b/>
      <sz val="11"/>
      <color theme="0"/>
      <name val="Calibri"/>
      <family val="2"/>
      <scheme val="minor"/>
    </font>
    <font>
      <b/>
      <sz val="11"/>
      <color theme="1"/>
      <name val="Calibri"/>
      <family val="2"/>
      <scheme val="minor"/>
    </font>
    <font>
      <b/>
      <sz val="16"/>
      <color theme="0"/>
      <name val="Arial"/>
      <family val="2"/>
    </font>
    <font>
      <sz val="8"/>
      <name val="Calibri"/>
      <family val="2"/>
      <scheme val="minor"/>
    </font>
    <font>
      <b/>
      <sz val="16"/>
      <color theme="1"/>
      <name val="Calibri"/>
      <family val="2"/>
      <scheme val="minor"/>
    </font>
    <font>
      <b/>
      <sz val="16"/>
      <color theme="0"/>
      <name val="Calibri"/>
      <family val="2"/>
      <scheme val="minor"/>
    </font>
    <font>
      <sz val="11"/>
      <color theme="1"/>
      <name val="Calibri"/>
      <family val="2"/>
      <scheme val="minor"/>
    </font>
    <font>
      <b/>
      <sz val="16"/>
      <color theme="0"/>
      <name val="Calibri Light"/>
      <family val="2"/>
      <scheme val="major"/>
    </font>
    <font>
      <sz val="11"/>
      <name val="Calibri"/>
      <family val="2"/>
      <scheme val="minor"/>
    </font>
    <font>
      <sz val="12"/>
      <color theme="0"/>
      <name val="Calibri Light"/>
      <family val="2"/>
      <scheme val="major"/>
    </font>
    <font>
      <sz val="11"/>
      <color theme="1"/>
      <name val="Calibri Light"/>
      <family val="2"/>
      <scheme val="major"/>
    </font>
    <font>
      <sz val="11"/>
      <color theme="0"/>
      <name val="Calibri Light"/>
      <family val="2"/>
      <scheme val="major"/>
    </font>
    <font>
      <sz val="9"/>
      <color theme="1"/>
      <name val="Calibri"/>
      <family val="2"/>
      <scheme val="minor"/>
    </font>
    <font>
      <sz val="9"/>
      <color theme="1"/>
      <name val="Verdana"/>
      <family val="2"/>
    </font>
    <font>
      <sz val="12"/>
      <name val="Times New Roman"/>
      <family val="1"/>
    </font>
    <font>
      <sz val="10"/>
      <name val="Arial"/>
      <family val="2"/>
    </font>
    <font>
      <sz val="9"/>
      <color rgb="FF000000"/>
      <name val="Verdana"/>
      <family val="2"/>
    </font>
    <font>
      <sz val="9"/>
      <color theme="1"/>
      <name val="Verdana"/>
      <family val="2"/>
    </font>
    <font>
      <b/>
      <sz val="14"/>
      <color theme="0"/>
      <name val="Calibri"/>
      <family val="2"/>
      <scheme val="minor"/>
    </font>
    <font>
      <b/>
      <sz val="9"/>
      <color theme="1"/>
      <name val="Verdana"/>
      <family val="2"/>
    </font>
    <font>
      <b/>
      <sz val="12"/>
      <color theme="0"/>
      <name val="Times New Roman"/>
      <family val="1"/>
    </font>
    <font>
      <b/>
      <sz val="20"/>
      <color theme="1"/>
      <name val="Calibri"/>
      <family val="2"/>
      <scheme val="minor"/>
    </font>
    <font>
      <b/>
      <sz val="11"/>
      <color theme="1"/>
      <name val="Calibri Light"/>
      <family val="2"/>
      <scheme val="major"/>
    </font>
    <font>
      <b/>
      <sz val="18"/>
      <color theme="0"/>
      <name val="Calibri"/>
      <family val="2"/>
      <scheme val="minor"/>
    </font>
    <font>
      <b/>
      <sz val="24"/>
      <color theme="0"/>
      <name val="Calibri"/>
      <family val="2"/>
      <scheme val="minor"/>
    </font>
    <font>
      <sz val="20"/>
      <color theme="1"/>
      <name val="Calibri Light"/>
      <family val="2"/>
      <scheme val="major"/>
    </font>
    <font>
      <i/>
      <sz val="11"/>
      <color theme="1"/>
      <name val="Calibri Light"/>
      <family val="2"/>
      <scheme val="major"/>
    </font>
    <font>
      <sz val="12"/>
      <color theme="1"/>
      <name val="Calibri Light"/>
      <family val="2"/>
      <scheme val="major"/>
    </font>
    <font>
      <sz val="13"/>
      <color theme="0"/>
      <name val="Calibri Light"/>
      <family val="2"/>
      <scheme val="major"/>
    </font>
    <font>
      <sz val="10"/>
      <color theme="1"/>
      <name val="Calibri Light"/>
      <family val="2"/>
      <scheme val="major"/>
    </font>
    <font>
      <sz val="9"/>
      <color theme="1"/>
      <name val="Calibri Light"/>
      <family val="2"/>
      <scheme val="major"/>
    </font>
    <font>
      <sz val="8"/>
      <color theme="1"/>
      <name val="Calibri Light"/>
      <family val="2"/>
      <scheme val="major"/>
    </font>
    <font>
      <i/>
      <sz val="10"/>
      <color theme="0"/>
      <name val="Calibri Light"/>
      <family val="2"/>
      <scheme val="major"/>
    </font>
    <font>
      <sz val="14"/>
      <color theme="1"/>
      <name val="Calibri Light"/>
      <family val="2"/>
      <scheme val="major"/>
    </font>
    <font>
      <i/>
      <u/>
      <sz val="11"/>
      <color theme="1"/>
      <name val="Calibri Light"/>
      <family val="2"/>
      <scheme val="major"/>
    </font>
    <font>
      <sz val="11"/>
      <color theme="0" tint="-4.9989318521683403E-2"/>
      <name val="Calibri Light"/>
      <family val="2"/>
      <scheme val="major"/>
    </font>
    <font>
      <sz val="48"/>
      <color theme="0"/>
      <name val="Calibri Light"/>
      <family val="2"/>
      <scheme val="major"/>
    </font>
    <font>
      <sz val="28"/>
      <color theme="0"/>
      <name val="Calibri Light"/>
      <family val="2"/>
      <scheme val="major"/>
    </font>
    <font>
      <sz val="18"/>
      <color theme="0"/>
      <name val="Calibri Light"/>
      <family val="2"/>
      <scheme val="major"/>
    </font>
    <font>
      <b/>
      <sz val="11"/>
      <color theme="0"/>
      <name val="Calibri Light"/>
      <family val="2"/>
      <scheme val="major"/>
    </font>
    <font>
      <i/>
      <sz val="10"/>
      <color theme="1"/>
      <name val="Calibri Light"/>
      <family val="2"/>
      <scheme val="major"/>
    </font>
    <font>
      <u/>
      <sz val="11"/>
      <color theme="1"/>
      <name val="Calibri Light"/>
      <family val="2"/>
      <scheme val="major"/>
    </font>
    <font>
      <b/>
      <sz val="11"/>
      <name val="Calibri Light"/>
      <family val="2"/>
      <scheme val="major"/>
    </font>
    <font>
      <sz val="11"/>
      <name val="Calibri Light"/>
      <family val="2"/>
      <scheme val="major"/>
    </font>
    <font>
      <sz val="11"/>
      <color rgb="FFFF0000"/>
      <name val="Calibri Light"/>
      <family val="2"/>
      <scheme val="major"/>
    </font>
    <font>
      <b/>
      <sz val="18"/>
      <color theme="0"/>
      <name val="Calibri Light"/>
      <family val="2"/>
      <scheme val="major"/>
    </font>
    <font>
      <b/>
      <sz val="12"/>
      <color theme="0" tint="-4.9989318521683403E-2"/>
      <name val="Calibri Light"/>
      <family val="2"/>
      <scheme val="major"/>
    </font>
    <font>
      <b/>
      <sz val="12"/>
      <color rgb="FFFF0000"/>
      <name val="Calibri Light"/>
      <family val="2"/>
      <scheme val="major"/>
    </font>
    <font>
      <b/>
      <sz val="11"/>
      <color rgb="FFFF0000"/>
      <name val="Calibri Light"/>
      <family val="2"/>
      <scheme val="major"/>
    </font>
    <font>
      <sz val="9"/>
      <color rgb="FFFF0000"/>
      <name val="Calibri Light"/>
      <family val="2"/>
      <scheme val="major"/>
    </font>
    <font>
      <b/>
      <sz val="18"/>
      <color theme="0" tint="-4.9989318521683403E-2"/>
      <name val="Calibri Light"/>
      <family val="2"/>
      <scheme val="major"/>
    </font>
    <font>
      <b/>
      <sz val="12"/>
      <color theme="0"/>
      <name val="Calibri Light"/>
      <family val="2"/>
      <scheme val="major"/>
    </font>
    <font>
      <sz val="12"/>
      <name val="Calibri Light"/>
      <family val="2"/>
      <scheme val="major"/>
    </font>
    <font>
      <sz val="9"/>
      <color rgb="FF000000"/>
      <name val="Calibri Light"/>
      <family val="2"/>
      <scheme val="major"/>
    </font>
    <font>
      <b/>
      <i/>
      <sz val="11"/>
      <color theme="1"/>
      <name val="Calibri Light"/>
      <family val="2"/>
      <scheme val="major"/>
    </font>
    <font>
      <b/>
      <sz val="13"/>
      <color theme="0"/>
      <name val="Calibri Light"/>
      <family val="2"/>
      <scheme val="major"/>
    </font>
    <font>
      <b/>
      <sz val="14"/>
      <color theme="0"/>
      <name val="Calibri Light"/>
      <family val="2"/>
      <scheme val="major"/>
    </font>
    <font>
      <b/>
      <sz val="10"/>
      <color theme="0"/>
      <name val="Calibri Light"/>
      <family val="2"/>
      <scheme val="major"/>
    </font>
  </fonts>
  <fills count="13">
    <fill>
      <patternFill patternType="none"/>
    </fill>
    <fill>
      <patternFill patternType="gray125"/>
    </fill>
    <fill>
      <patternFill patternType="solid">
        <fgColor rgb="FF006562"/>
        <bgColor indexed="64"/>
      </patternFill>
    </fill>
    <fill>
      <patternFill patternType="solid">
        <fgColor theme="0"/>
        <bgColor indexed="64"/>
      </patternFill>
    </fill>
    <fill>
      <patternFill patternType="solid">
        <fgColor rgb="FFFFFF00"/>
        <bgColor indexed="64"/>
      </patternFill>
    </fill>
    <fill>
      <patternFill patternType="solid">
        <fgColor rgb="FF006265"/>
        <bgColor indexed="64"/>
      </patternFill>
    </fill>
    <fill>
      <patternFill patternType="solid">
        <fgColor theme="0" tint="-4.9989318521683403E-2"/>
        <bgColor indexed="64"/>
      </patternFill>
    </fill>
    <fill>
      <patternFill patternType="solid">
        <fgColor rgb="FF635244"/>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theme="4" tint="0.79998168889431442"/>
      </patternFill>
    </fill>
    <fill>
      <patternFill patternType="solid">
        <fgColor rgb="FF394A58"/>
        <bgColor indexed="64"/>
      </patternFill>
    </fill>
    <fill>
      <patternFill patternType="solid">
        <fgColor theme="3" tint="0.79998168889431442"/>
        <bgColor indexed="64"/>
      </patternFill>
    </fill>
  </fills>
  <borders count="76">
    <border>
      <left/>
      <right/>
      <top/>
      <bottom/>
      <diagonal/>
    </border>
    <border>
      <left/>
      <right/>
      <top style="thin">
        <color rgb="FF006265"/>
      </top>
      <bottom/>
      <diagonal/>
    </border>
    <border>
      <left/>
      <right/>
      <top/>
      <bottom style="thin">
        <color rgb="FF006265"/>
      </bottom>
      <diagonal/>
    </border>
    <border>
      <left/>
      <right/>
      <top style="thin">
        <color rgb="FF006265"/>
      </top>
      <bottom style="thin">
        <color rgb="FF006265"/>
      </bottom>
      <diagonal/>
    </border>
    <border>
      <left/>
      <right/>
      <top/>
      <bottom style="thin">
        <color indexed="64"/>
      </bottom>
      <diagonal/>
    </border>
    <border>
      <left/>
      <right/>
      <top/>
      <bottom style="thin">
        <color theme="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theme="0" tint="-0.14999847407452621"/>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rgb="FF000000"/>
      </left>
      <right style="thin">
        <color indexed="64"/>
      </right>
      <top style="medium">
        <color rgb="FF000000"/>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s>
  <cellStyleXfs count="9">
    <xf numFmtId="0" fontId="0"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0" fontId="13" fillId="0" borderId="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cellStyleXfs>
  <cellXfs count="697">
    <xf numFmtId="0" fontId="0" fillId="0" borderId="0" xfId="0"/>
    <xf numFmtId="0" fontId="0" fillId="3" borderId="0" xfId="0" applyFill="1"/>
    <xf numFmtId="0" fontId="2" fillId="3" borderId="0" xfId="0" applyFont="1" applyFill="1"/>
    <xf numFmtId="0" fontId="0" fillId="3" borderId="0" xfId="0" applyFill="1" applyAlignment="1">
      <alignment horizontal="right"/>
    </xf>
    <xf numFmtId="0" fontId="2" fillId="3" borderId="2" xfId="0" applyFont="1" applyFill="1" applyBorder="1"/>
    <xf numFmtId="3" fontId="0" fillId="3" borderId="0" xfId="0" applyNumberFormat="1" applyFill="1" applyAlignment="1">
      <alignment horizontal="right"/>
    </xf>
    <xf numFmtId="0" fontId="0" fillId="3" borderId="2" xfId="0" applyFill="1" applyBorder="1"/>
    <xf numFmtId="3" fontId="0" fillId="3" borderId="2" xfId="0" applyNumberFormat="1" applyFill="1" applyBorder="1" applyAlignment="1">
      <alignment horizontal="right"/>
    </xf>
    <xf numFmtId="0" fontId="0" fillId="3" borderId="0" xfId="0" applyFill="1" applyBorder="1"/>
    <xf numFmtId="10" fontId="0" fillId="3" borderId="0" xfId="0" applyNumberFormat="1" applyFill="1" applyAlignment="1">
      <alignment horizontal="left"/>
    </xf>
    <xf numFmtId="0" fontId="0" fillId="3" borderId="0" xfId="0" quotePrefix="1" applyFill="1" applyBorder="1"/>
    <xf numFmtId="164" fontId="0" fillId="3" borderId="0" xfId="0" applyNumberFormat="1" applyFill="1" applyBorder="1"/>
    <xf numFmtId="0" fontId="0" fillId="6" borderId="0" xfId="0" applyFill="1"/>
    <xf numFmtId="0" fontId="5" fillId="3" borderId="2" xfId="0" applyFont="1" applyFill="1" applyBorder="1"/>
    <xf numFmtId="0" fontId="2" fillId="6" borderId="3" xfId="0" applyFont="1" applyFill="1" applyBorder="1"/>
    <xf numFmtId="0" fontId="2" fillId="6" borderId="0" xfId="0" applyFont="1" applyFill="1" applyBorder="1"/>
    <xf numFmtId="0" fontId="0" fillId="6" borderId="2" xfId="0" applyFill="1" applyBorder="1"/>
    <xf numFmtId="0" fontId="0" fillId="6" borderId="0" xfId="0" applyFill="1" applyBorder="1"/>
    <xf numFmtId="0" fontId="0" fillId="4" borderId="0" xfId="0" applyFill="1" applyAlignment="1">
      <alignment horizontal="right"/>
    </xf>
    <xf numFmtId="0" fontId="3" fillId="3" borderId="0" xfId="0" applyFont="1" applyFill="1" applyBorder="1" applyAlignment="1">
      <alignment vertical="center"/>
    </xf>
    <xf numFmtId="0" fontId="0" fillId="3" borderId="9" xfId="0" applyFill="1" applyBorder="1"/>
    <xf numFmtId="0" fontId="3" fillId="3" borderId="0" xfId="0" applyFont="1" applyFill="1" applyAlignment="1">
      <alignment vertical="center"/>
    </xf>
    <xf numFmtId="0" fontId="3" fillId="3" borderId="0" xfId="0" applyFont="1" applyFill="1" applyBorder="1" applyAlignment="1">
      <alignment horizontal="center" vertical="center"/>
    </xf>
    <xf numFmtId="0" fontId="3" fillId="3" borderId="0" xfId="0" applyFont="1" applyFill="1" applyAlignment="1">
      <alignment horizontal="center" vertical="center"/>
    </xf>
    <xf numFmtId="0" fontId="8" fillId="5" borderId="0" xfId="0" applyFont="1" applyFill="1" applyBorder="1" applyAlignment="1">
      <alignment vertical="center"/>
    </xf>
    <xf numFmtId="0" fontId="8" fillId="3" borderId="0" xfId="0" applyFont="1" applyFill="1" applyBorder="1" applyAlignment="1">
      <alignment vertical="center"/>
    </xf>
    <xf numFmtId="14" fontId="0" fillId="0" borderId="0" xfId="0" applyNumberFormat="1"/>
    <xf numFmtId="9" fontId="0" fillId="0" borderId="0" xfId="3" applyFont="1"/>
    <xf numFmtId="9" fontId="0" fillId="0" borderId="0" xfId="0" applyNumberFormat="1"/>
    <xf numFmtId="166" fontId="0" fillId="0" borderId="0" xfId="1" applyNumberFormat="1" applyFont="1"/>
    <xf numFmtId="0" fontId="0" fillId="0" borderId="0" xfId="0" quotePrefix="1"/>
    <xf numFmtId="0" fontId="14" fillId="0" borderId="0" xfId="4" applyNumberFormat="1" applyFont="1" applyFill="1"/>
    <xf numFmtId="0" fontId="14" fillId="0" borderId="0" xfId="4" applyFont="1"/>
    <xf numFmtId="3" fontId="15" fillId="0" borderId="19" xfId="0" applyNumberFormat="1" applyFont="1" applyBorder="1" applyAlignment="1">
      <alignment horizontal="left" vertical="center" wrapText="1"/>
    </xf>
    <xf numFmtId="0" fontId="14" fillId="3" borderId="0" xfId="4" applyFont="1" applyFill="1" applyBorder="1"/>
    <xf numFmtId="3" fontId="15" fillId="3" borderId="0" xfId="0" applyNumberFormat="1" applyFont="1" applyFill="1" applyBorder="1" applyAlignment="1">
      <alignment horizontal="left" vertical="center" wrapText="1"/>
    </xf>
    <xf numFmtId="1" fontId="14" fillId="3" borderId="0" xfId="4" applyNumberFormat="1" applyFont="1" applyFill="1" applyBorder="1"/>
    <xf numFmtId="0" fontId="17" fillId="0" borderId="0" xfId="0" applyFont="1"/>
    <xf numFmtId="0" fontId="14" fillId="0" borderId="0" xfId="4" applyNumberFormat="1" applyFont="1" applyFill="1"/>
    <xf numFmtId="0" fontId="0" fillId="3" borderId="0" xfId="0" applyFill="1" applyAlignment="1">
      <alignment horizontal="center" vertical="center" textRotation="45"/>
    </xf>
    <xf numFmtId="0" fontId="18" fillId="0" borderId="0" xfId="4" applyFont="1" applyBorder="1"/>
    <xf numFmtId="0" fontId="14" fillId="3" borderId="0" xfId="4" applyNumberFormat="1" applyFont="1" applyFill="1"/>
    <xf numFmtId="0" fontId="0" fillId="3" borderId="0" xfId="0" applyFill="1" applyAlignment="1">
      <alignment vertical="center" textRotation="45"/>
    </xf>
    <xf numFmtId="1" fontId="14" fillId="3" borderId="0" xfId="4" applyNumberFormat="1" applyFont="1" applyFill="1"/>
    <xf numFmtId="0" fontId="0" fillId="3" borderId="0" xfId="0" applyFill="1" applyAlignment="1">
      <alignment horizontal="center" vertical="center" textRotation="45"/>
    </xf>
    <xf numFmtId="0" fontId="0" fillId="3" borderId="23" xfId="0" applyFont="1" applyFill="1" applyBorder="1"/>
    <xf numFmtId="0" fontId="0" fillId="6" borderId="0" xfId="0" applyFont="1" applyFill="1" applyBorder="1"/>
    <xf numFmtId="0" fontId="0" fillId="3" borderId="0" xfId="0" applyFont="1" applyFill="1"/>
    <xf numFmtId="9" fontId="0" fillId="3" borderId="0" xfId="0" applyNumberFormat="1" applyFill="1"/>
    <xf numFmtId="0" fontId="20" fillId="3" borderId="0" xfId="4" applyFont="1" applyFill="1" applyBorder="1"/>
    <xf numFmtId="0" fontId="11" fillId="9" borderId="0" xfId="0" applyFont="1" applyFill="1"/>
    <xf numFmtId="0" fontId="11" fillId="0" borderId="0" xfId="0" applyFont="1"/>
    <xf numFmtId="0" fontId="11" fillId="9" borderId="0" xfId="0" applyFont="1" applyFill="1" applyBorder="1"/>
    <xf numFmtId="0" fontId="11" fillId="3" borderId="0" xfId="0" applyFont="1" applyFill="1"/>
    <xf numFmtId="0" fontId="14" fillId="0" borderId="42" xfId="4" applyNumberFormat="1" applyFont="1" applyFill="1" applyBorder="1"/>
    <xf numFmtId="3" fontId="21" fillId="5" borderId="26" xfId="0" applyNumberFormat="1" applyFont="1" applyFill="1" applyBorder="1" applyAlignment="1">
      <alignment horizontal="left" vertical="center" wrapText="1"/>
    </xf>
    <xf numFmtId="3" fontId="21" fillId="5" borderId="27" xfId="0" applyNumberFormat="1" applyFont="1" applyFill="1" applyBorder="1" applyAlignment="1">
      <alignment horizontal="left" vertical="center" wrapText="1"/>
    </xf>
    <xf numFmtId="3" fontId="21" fillId="5" borderId="28" xfId="0" applyNumberFormat="1" applyFont="1" applyFill="1" applyBorder="1" applyAlignment="1">
      <alignment horizontal="left" vertical="center" wrapText="1"/>
    </xf>
    <xf numFmtId="0" fontId="14" fillId="3" borderId="29" xfId="4" applyNumberFormat="1" applyFont="1" applyFill="1" applyBorder="1"/>
    <xf numFmtId="0" fontId="14" fillId="3" borderId="32" xfId="4" applyNumberFormat="1" applyFont="1" applyFill="1" applyBorder="1"/>
    <xf numFmtId="0" fontId="1" fillId="3" borderId="0" xfId="0" applyFont="1" applyFill="1" applyAlignment="1">
      <alignment horizontal="center"/>
    </xf>
    <xf numFmtId="9" fontId="14" fillId="0" borderId="43" xfId="3" applyFont="1" applyFill="1" applyBorder="1" applyAlignment="1">
      <alignment horizontal="center"/>
    </xf>
    <xf numFmtId="3" fontId="21" fillId="5" borderId="45" xfId="0" applyNumberFormat="1" applyFont="1" applyFill="1" applyBorder="1" applyAlignment="1">
      <alignment horizontal="left" vertical="center" wrapText="1"/>
    </xf>
    <xf numFmtId="3" fontId="21" fillId="5" borderId="46" xfId="0" applyNumberFormat="1" applyFont="1" applyFill="1" applyBorder="1" applyAlignment="1">
      <alignment horizontal="left" vertical="center" wrapText="1"/>
    </xf>
    <xf numFmtId="3" fontId="21" fillId="5" borderId="47" xfId="0" applyNumberFormat="1" applyFont="1" applyFill="1" applyBorder="1" applyAlignment="1">
      <alignment horizontal="left" vertical="center" wrapText="1"/>
    </xf>
    <xf numFmtId="0" fontId="14" fillId="3" borderId="39" xfId="4" applyNumberFormat="1" applyFont="1" applyFill="1" applyBorder="1"/>
    <xf numFmtId="0" fontId="0" fillId="3" borderId="25" xfId="0" applyFill="1" applyBorder="1"/>
    <xf numFmtId="0" fontId="0" fillId="3" borderId="32" xfId="0" applyFill="1" applyBorder="1"/>
    <xf numFmtId="0" fontId="0" fillId="3" borderId="33" xfId="0" applyFill="1" applyBorder="1"/>
    <xf numFmtId="0" fontId="0" fillId="3" borderId="41" xfId="0" applyFill="1" applyBorder="1"/>
    <xf numFmtId="0" fontId="1" fillId="5" borderId="9" xfId="0" applyFont="1" applyFill="1" applyBorder="1" applyAlignment="1">
      <alignment horizontal="center" vertical="center"/>
    </xf>
    <xf numFmtId="0" fontId="18" fillId="3" borderId="0" xfId="4" applyFont="1" applyFill="1" applyBorder="1"/>
    <xf numFmtId="0" fontId="9" fillId="3" borderId="25" xfId="0" applyFont="1" applyFill="1" applyBorder="1" applyAlignment="1">
      <alignment horizontal="center" vertical="center"/>
    </xf>
    <xf numFmtId="0" fontId="9" fillId="3" borderId="25" xfId="0" applyFont="1" applyFill="1" applyBorder="1"/>
    <xf numFmtId="0" fontId="18" fillId="5" borderId="29" xfId="4" applyFont="1" applyFill="1" applyBorder="1"/>
    <xf numFmtId="0" fontId="9" fillId="3" borderId="40"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2" xfId="0" applyFont="1" applyFill="1" applyBorder="1"/>
    <xf numFmtId="0" fontId="1" fillId="5" borderId="39" xfId="0" applyFont="1" applyFill="1" applyBorder="1" applyAlignment="1">
      <alignment horizontal="center" vertical="center"/>
    </xf>
    <xf numFmtId="0" fontId="14" fillId="3" borderId="31" xfId="4" applyNumberFormat="1" applyFont="1" applyFill="1" applyBorder="1" applyAlignment="1">
      <alignment horizontal="center"/>
    </xf>
    <xf numFmtId="0" fontId="14" fillId="3" borderId="30" xfId="4" applyNumberFormat="1" applyFont="1" applyFill="1" applyBorder="1" applyAlignment="1">
      <alignment horizontal="center"/>
    </xf>
    <xf numFmtId="0" fontId="14" fillId="3" borderId="25" xfId="4" applyNumberFormat="1" applyFont="1" applyFill="1" applyBorder="1" applyAlignment="1">
      <alignment horizontal="center"/>
    </xf>
    <xf numFmtId="0" fontId="14" fillId="3" borderId="33" xfId="4" applyNumberFormat="1" applyFont="1" applyFill="1" applyBorder="1" applyAlignment="1">
      <alignment horizontal="center"/>
    </xf>
    <xf numFmtId="0" fontId="14" fillId="3" borderId="40" xfId="4" applyNumberFormat="1" applyFont="1" applyFill="1" applyBorder="1" applyAlignment="1">
      <alignment horizontal="center"/>
    </xf>
    <xf numFmtId="0" fontId="14" fillId="3" borderId="41" xfId="4" applyNumberFormat="1" applyFont="1" applyFill="1" applyBorder="1" applyAlignment="1">
      <alignment horizontal="center"/>
    </xf>
    <xf numFmtId="0" fontId="0" fillId="3" borderId="33" xfId="0" applyFill="1" applyBorder="1" applyAlignment="1">
      <alignment horizontal="center"/>
    </xf>
    <xf numFmtId="9" fontId="0" fillId="3" borderId="40" xfId="0" applyNumberFormat="1" applyFill="1" applyBorder="1" applyAlignment="1">
      <alignment horizontal="center"/>
    </xf>
    <xf numFmtId="0" fontId="0" fillId="3" borderId="41" xfId="0" applyFill="1" applyBorder="1" applyAlignment="1">
      <alignment horizontal="center"/>
    </xf>
    <xf numFmtId="0" fontId="0" fillId="3" borderId="50" xfId="0" applyFill="1" applyBorder="1"/>
    <xf numFmtId="0" fontId="0" fillId="3" borderId="51" xfId="0"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9" fillId="3" borderId="18" xfId="0" applyFont="1" applyFill="1" applyBorder="1" applyAlignment="1">
      <alignment horizontal="center" vertical="center"/>
    </xf>
    <xf numFmtId="0" fontId="0" fillId="3" borderId="18" xfId="0" applyFill="1" applyBorder="1"/>
    <xf numFmtId="0" fontId="9" fillId="3" borderId="6" xfId="0" applyFont="1" applyFill="1" applyBorder="1" applyAlignment="1">
      <alignment horizontal="center"/>
    </xf>
    <xf numFmtId="0" fontId="1" fillId="5" borderId="26" xfId="0" applyFont="1" applyFill="1" applyBorder="1" applyAlignment="1">
      <alignment horizontal="center" vertical="center"/>
    </xf>
    <xf numFmtId="0" fontId="1" fillId="5" borderId="27" xfId="0" applyFont="1" applyFill="1" applyBorder="1" applyAlignment="1">
      <alignment horizontal="center" vertical="center"/>
    </xf>
    <xf numFmtId="3" fontId="1" fillId="5" borderId="27" xfId="0" applyNumberFormat="1" applyFont="1" applyFill="1" applyBorder="1" applyAlignment="1">
      <alignment horizontal="center" vertical="center"/>
    </xf>
    <xf numFmtId="3" fontId="1" fillId="5" borderId="28" xfId="0" applyNumberFormat="1" applyFont="1" applyFill="1" applyBorder="1" applyAlignment="1">
      <alignment horizontal="center" vertical="center"/>
    </xf>
    <xf numFmtId="1" fontId="14" fillId="3" borderId="25" xfId="4" applyNumberFormat="1" applyFont="1" applyFill="1" applyBorder="1" applyAlignment="1">
      <alignment horizontal="center"/>
    </xf>
    <xf numFmtId="9" fontId="14" fillId="3" borderId="30" xfId="3" applyFont="1" applyFill="1" applyBorder="1" applyAlignment="1">
      <alignment horizontal="center"/>
    </xf>
    <xf numFmtId="9" fontId="14" fillId="3" borderId="25" xfId="3" applyFont="1" applyFill="1" applyBorder="1" applyAlignment="1">
      <alignment horizontal="center"/>
    </xf>
    <xf numFmtId="0" fontId="0" fillId="3" borderId="48" xfId="0" applyFont="1" applyFill="1" applyBorder="1"/>
    <xf numFmtId="0" fontId="0" fillId="3" borderId="7" xfId="0" applyFont="1" applyFill="1" applyBorder="1"/>
    <xf numFmtId="3" fontId="21" fillId="5" borderId="13" xfId="0" applyNumberFormat="1" applyFont="1" applyFill="1" applyBorder="1" applyAlignment="1">
      <alignment horizontal="left" vertical="center" wrapText="1"/>
    </xf>
    <xf numFmtId="3" fontId="21" fillId="5" borderId="15" xfId="0" applyNumberFormat="1" applyFont="1" applyFill="1" applyBorder="1" applyAlignment="1">
      <alignment horizontal="left" vertical="center" wrapText="1"/>
    </xf>
    <xf numFmtId="3" fontId="21" fillId="5" borderId="60" xfId="0" applyNumberFormat="1" applyFont="1" applyFill="1" applyBorder="1" applyAlignment="1">
      <alignment horizontal="left" vertical="center" wrapText="1"/>
    </xf>
    <xf numFmtId="3" fontId="21" fillId="5" borderId="12" xfId="0" applyNumberFormat="1" applyFont="1" applyFill="1" applyBorder="1" applyAlignment="1">
      <alignment horizontal="left" vertical="center" wrapText="1"/>
    </xf>
    <xf numFmtId="0" fontId="0" fillId="3" borderId="8" xfId="0" applyFont="1" applyFill="1" applyBorder="1"/>
    <xf numFmtId="0" fontId="19" fillId="0" borderId="0" xfId="0" applyFont="1" applyFill="1" applyAlignment="1"/>
    <xf numFmtId="0" fontId="0" fillId="3" borderId="0" xfId="0" applyFont="1" applyFill="1" applyAlignment="1">
      <alignment horizontal="center" vertical="center"/>
    </xf>
    <xf numFmtId="0" fontId="0" fillId="3" borderId="0" xfId="0" applyFill="1" applyAlignment="1">
      <alignment horizontal="center" vertical="center"/>
    </xf>
    <xf numFmtId="0" fontId="0" fillId="3" borderId="0" xfId="0" quotePrefix="1" applyFill="1" applyAlignment="1">
      <alignment horizontal="center" vertical="center"/>
    </xf>
    <xf numFmtId="0" fontId="19" fillId="5" borderId="0" xfId="0" applyFont="1" applyFill="1" applyAlignment="1">
      <alignment horizontal="center" vertical="center"/>
    </xf>
    <xf numFmtId="0" fontId="19" fillId="0" borderId="0" xfId="0" applyFont="1" applyFill="1" applyAlignment="1">
      <alignment horizontal="center"/>
    </xf>
    <xf numFmtId="0" fontId="11" fillId="9" borderId="0" xfId="0" quotePrefix="1" applyFont="1" applyFill="1"/>
    <xf numFmtId="0" fontId="23" fillId="9" borderId="0" xfId="0" applyFont="1" applyFill="1"/>
    <xf numFmtId="9" fontId="0" fillId="3" borderId="0" xfId="3" applyFont="1" applyFill="1"/>
    <xf numFmtId="0" fontId="9" fillId="3" borderId="22" xfId="0" applyFont="1" applyFill="1" applyBorder="1" applyAlignment="1">
      <alignment horizontal="center"/>
    </xf>
    <xf numFmtId="0" fontId="1" fillId="5" borderId="0" xfId="0" applyFont="1" applyFill="1" applyBorder="1" applyAlignment="1">
      <alignment horizontal="center" vertical="center"/>
    </xf>
    <xf numFmtId="0" fontId="26" fillId="9" borderId="0" xfId="0" applyFont="1" applyFill="1" applyBorder="1" applyAlignment="1">
      <alignment vertical="center"/>
    </xf>
    <xf numFmtId="0" fontId="27" fillId="9" borderId="0" xfId="0" applyFont="1" applyFill="1"/>
    <xf numFmtId="0" fontId="12" fillId="9" borderId="0" xfId="0" applyFont="1" applyFill="1"/>
    <xf numFmtId="164" fontId="14" fillId="0" borderId="0" xfId="4" applyNumberFormat="1" applyFont="1" applyFill="1"/>
    <xf numFmtId="3" fontId="11" fillId="9" borderId="4" xfId="0" applyNumberFormat="1" applyFont="1" applyFill="1" applyBorder="1" applyAlignment="1">
      <alignment horizontal="center"/>
    </xf>
    <xf numFmtId="9" fontId="0" fillId="3" borderId="50" xfId="3" applyFont="1" applyFill="1" applyBorder="1"/>
    <xf numFmtId="0" fontId="0" fillId="3" borderId="57" xfId="0" applyFill="1" applyBorder="1"/>
    <xf numFmtId="0" fontId="11" fillId="9" borderId="0" xfId="0" applyFont="1" applyFill="1" applyAlignment="1"/>
    <xf numFmtId="169" fontId="11" fillId="9" borderId="0" xfId="0" applyNumberFormat="1" applyFont="1" applyFill="1" applyAlignment="1"/>
    <xf numFmtId="0" fontId="11" fillId="9" borderId="12" xfId="0" quotePrefix="1" applyFont="1" applyFill="1" applyBorder="1" applyAlignment="1">
      <alignment horizontal="left" indent="1"/>
    </xf>
    <xf numFmtId="0" fontId="11" fillId="9" borderId="13" xfId="0" applyFont="1" applyFill="1" applyBorder="1"/>
    <xf numFmtId="0" fontId="11" fillId="9" borderId="14" xfId="0" applyFont="1" applyFill="1" applyBorder="1"/>
    <xf numFmtId="0" fontId="11" fillId="9" borderId="6" xfId="0" applyFont="1" applyFill="1" applyBorder="1"/>
    <xf numFmtId="0" fontId="11" fillId="9" borderId="20" xfId="0" quotePrefix="1" applyFont="1" applyFill="1" applyBorder="1" applyAlignment="1">
      <alignment horizontal="left" indent="1"/>
    </xf>
    <xf numFmtId="0" fontId="11" fillId="9" borderId="21" xfId="0" applyFont="1" applyFill="1" applyBorder="1"/>
    <xf numFmtId="0" fontId="27" fillId="6" borderId="55" xfId="0" applyFont="1" applyFill="1" applyBorder="1"/>
    <xf numFmtId="0" fontId="11" fillId="6" borderId="0" xfId="0" applyFont="1" applyFill="1" applyBorder="1"/>
    <xf numFmtId="0" fontId="11" fillId="6" borderId="56" xfId="0" applyFont="1" applyFill="1" applyBorder="1"/>
    <xf numFmtId="0" fontId="27" fillId="6" borderId="57" xfId="0" quotePrefix="1" applyFont="1" applyFill="1" applyBorder="1"/>
    <xf numFmtId="0" fontId="11" fillId="6" borderId="9" xfId="0" applyFont="1" applyFill="1" applyBorder="1"/>
    <xf numFmtId="0" fontId="11" fillId="6" borderId="58" xfId="0" applyFont="1" applyFill="1" applyBorder="1"/>
    <xf numFmtId="0" fontId="27" fillId="6" borderId="52" xfId="0" applyFont="1" applyFill="1" applyBorder="1" applyAlignment="1"/>
    <xf numFmtId="0" fontId="27" fillId="6" borderId="53" xfId="0" applyFont="1" applyFill="1" applyBorder="1" applyAlignment="1"/>
    <xf numFmtId="0" fontId="27" fillId="6" borderId="54" xfId="0" applyFont="1" applyFill="1" applyBorder="1" applyAlignment="1"/>
    <xf numFmtId="0" fontId="11" fillId="6" borderId="0" xfId="0" applyFont="1" applyFill="1" applyBorder="1" applyAlignment="1"/>
    <xf numFmtId="0" fontId="27" fillId="6" borderId="55" xfId="0" quotePrefix="1" applyFont="1" applyFill="1" applyBorder="1"/>
    <xf numFmtId="0" fontId="11" fillId="9" borderId="4" xfId="0" applyFont="1" applyFill="1" applyBorder="1"/>
    <xf numFmtId="0" fontId="10" fillId="9" borderId="0" xfId="0" applyFont="1" applyFill="1"/>
    <xf numFmtId="0" fontId="28" fillId="9" borderId="0" xfId="0" applyFont="1" applyFill="1"/>
    <xf numFmtId="0" fontId="11" fillId="12" borderId="55" xfId="0" applyFont="1" applyFill="1" applyBorder="1"/>
    <xf numFmtId="0" fontId="11" fillId="12" borderId="0" xfId="0" applyFont="1" applyFill="1" applyBorder="1"/>
    <xf numFmtId="0" fontId="11" fillId="12" borderId="56" xfId="0" applyFont="1" applyFill="1" applyBorder="1"/>
    <xf numFmtId="0" fontId="23" fillId="12" borderId="55" xfId="0" applyFont="1" applyFill="1" applyBorder="1"/>
    <xf numFmtId="3" fontId="30" fillId="12" borderId="0" xfId="0" applyNumberFormat="1" applyFont="1" applyFill="1" applyBorder="1"/>
    <xf numFmtId="167" fontId="32" fillId="12" borderId="0" xfId="8" applyNumberFormat="1" applyFont="1" applyFill="1" applyBorder="1"/>
    <xf numFmtId="167" fontId="32" fillId="12" borderId="56" xfId="8" applyNumberFormat="1" applyFont="1" applyFill="1" applyBorder="1"/>
    <xf numFmtId="0" fontId="11" fillId="12" borderId="57" xfId="0" applyFont="1" applyFill="1" applyBorder="1"/>
    <xf numFmtId="0" fontId="11" fillId="12" borderId="9" xfId="0" applyFont="1" applyFill="1" applyBorder="1"/>
    <xf numFmtId="0" fontId="11" fillId="12" borderId="58" xfId="0" applyFont="1" applyFill="1" applyBorder="1"/>
    <xf numFmtId="168" fontId="31" fillId="12" borderId="0" xfId="3" applyNumberFormat="1" applyFont="1" applyFill="1" applyBorder="1"/>
    <xf numFmtId="168" fontId="32" fillId="12" borderId="0" xfId="3" applyNumberFormat="1" applyFont="1" applyFill="1" applyBorder="1"/>
    <xf numFmtId="168" fontId="32" fillId="12" borderId="9" xfId="3" applyNumberFormat="1" applyFont="1" applyFill="1" applyBorder="1"/>
    <xf numFmtId="0" fontId="11" fillId="9" borderId="0" xfId="0" applyFont="1" applyFill="1" applyBorder="1" applyAlignment="1">
      <alignment horizontal="center"/>
    </xf>
    <xf numFmtId="167" fontId="11" fillId="9" borderId="25" xfId="0" applyNumberFormat="1" applyFont="1" applyFill="1" applyBorder="1" applyAlignment="1"/>
    <xf numFmtId="0" fontId="11" fillId="6" borderId="52" xfId="0" applyFont="1" applyFill="1" applyBorder="1" applyAlignment="1"/>
    <xf numFmtId="0" fontId="11" fillId="6" borderId="55" xfId="0" applyFont="1" applyFill="1" applyBorder="1"/>
    <xf numFmtId="0" fontId="11" fillId="6" borderId="55" xfId="0" quotePrefix="1" applyFont="1" applyFill="1" applyBorder="1"/>
    <xf numFmtId="0" fontId="11" fillId="6" borderId="57" xfId="0" applyFont="1" applyFill="1" applyBorder="1" applyAlignment="1"/>
    <xf numFmtId="0" fontId="11" fillId="3" borderId="0" xfId="0" quotePrefix="1" applyFont="1" applyFill="1"/>
    <xf numFmtId="0" fontId="23" fillId="3" borderId="0" xfId="0" applyFont="1" applyFill="1"/>
    <xf numFmtId="0" fontId="11" fillId="3" borderId="0" xfId="0" applyFont="1" applyFill="1" applyBorder="1"/>
    <xf numFmtId="0" fontId="11" fillId="3" borderId="0" xfId="0" applyFont="1" applyFill="1" applyProtection="1">
      <protection locked="0"/>
    </xf>
    <xf numFmtId="0" fontId="11" fillId="6" borderId="0" xfId="0" applyFont="1" applyFill="1" applyBorder="1" applyProtection="1">
      <protection locked="0"/>
    </xf>
    <xf numFmtId="0" fontId="11" fillId="3" borderId="0" xfId="0" applyFont="1" applyFill="1" applyProtection="1"/>
    <xf numFmtId="0" fontId="11" fillId="3" borderId="66" xfId="0" applyFont="1" applyFill="1" applyBorder="1" applyProtection="1"/>
    <xf numFmtId="0" fontId="11" fillId="6" borderId="4" xfId="0" applyFont="1" applyFill="1" applyBorder="1" applyProtection="1">
      <protection locked="0"/>
    </xf>
    <xf numFmtId="3" fontId="11" fillId="6" borderId="0" xfId="0" applyNumberFormat="1" applyFont="1" applyFill="1" applyBorder="1" applyProtection="1"/>
    <xf numFmtId="0" fontId="11" fillId="3" borderId="0" xfId="0" quotePrefix="1" applyFont="1" applyFill="1" applyProtection="1"/>
    <xf numFmtId="9" fontId="11" fillId="3" borderId="0" xfId="0" applyNumberFormat="1" applyFont="1" applyFill="1" applyProtection="1"/>
    <xf numFmtId="0" fontId="11" fillId="3" borderId="0" xfId="0" quotePrefix="1" applyFont="1" applyFill="1" applyProtection="1">
      <protection locked="0"/>
    </xf>
    <xf numFmtId="0" fontId="23" fillId="3" borderId="0" xfId="0" applyFont="1" applyFill="1" applyProtection="1"/>
    <xf numFmtId="0" fontId="11" fillId="3" borderId="0" xfId="0" quotePrefix="1" applyFont="1" applyFill="1" applyBorder="1" applyProtection="1"/>
    <xf numFmtId="0" fontId="11" fillId="3" borderId="0" xfId="0" applyFont="1" applyFill="1" applyBorder="1" applyProtection="1"/>
    <xf numFmtId="9" fontId="11" fillId="6" borderId="16" xfId="3" applyFont="1" applyFill="1" applyBorder="1" applyProtection="1">
      <protection locked="0"/>
    </xf>
    <xf numFmtId="0" fontId="11" fillId="3" borderId="0" xfId="0" applyFont="1" applyFill="1" applyBorder="1" applyProtection="1">
      <protection locked="0"/>
    </xf>
    <xf numFmtId="0" fontId="11" fillId="5" borderId="0" xfId="0" applyFont="1" applyFill="1"/>
    <xf numFmtId="0" fontId="37" fillId="2" borderId="0" xfId="0" applyFont="1" applyFill="1" applyAlignment="1"/>
    <xf numFmtId="0" fontId="12" fillId="2" borderId="0" xfId="0" applyFont="1" applyFill="1"/>
    <xf numFmtId="0" fontId="8" fillId="2" borderId="0" xfId="0" applyFont="1" applyFill="1" applyAlignment="1">
      <alignment vertical="top"/>
    </xf>
    <xf numFmtId="0" fontId="38" fillId="2" borderId="0" xfId="0" applyFont="1" applyFill="1" applyAlignment="1"/>
    <xf numFmtId="0" fontId="39" fillId="2" borderId="0" xfId="0" applyFont="1" applyFill="1" applyAlignment="1"/>
    <xf numFmtId="0" fontId="12" fillId="5" borderId="0" xfId="0" applyFont="1" applyFill="1"/>
    <xf numFmtId="0" fontId="12" fillId="3" borderId="0" xfId="0" applyFont="1" applyFill="1"/>
    <xf numFmtId="0" fontId="38" fillId="2" borderId="0" xfId="0" applyFont="1" applyFill="1" applyAlignment="1">
      <alignment vertical="center"/>
    </xf>
    <xf numFmtId="0" fontId="8" fillId="2" borderId="0" xfId="0" applyFont="1" applyFill="1"/>
    <xf numFmtId="0" fontId="11" fillId="6" borderId="0" xfId="0" applyFont="1" applyFill="1"/>
    <xf numFmtId="0" fontId="40" fillId="7" borderId="0" xfId="0" applyFont="1" applyFill="1"/>
    <xf numFmtId="0" fontId="11" fillId="7" borderId="0" xfId="0" applyFont="1" applyFill="1"/>
    <xf numFmtId="49" fontId="11" fillId="6" borderId="0" xfId="0" applyNumberFormat="1" applyFont="1" applyFill="1"/>
    <xf numFmtId="0" fontId="11" fillId="6" borderId="0" xfId="0" quotePrefix="1" applyFont="1" applyFill="1"/>
    <xf numFmtId="0" fontId="11" fillId="6" borderId="0" xfId="0" quotePrefix="1" applyFont="1" applyFill="1" applyAlignment="1">
      <alignment horizontal="left" indent="1"/>
    </xf>
    <xf numFmtId="0" fontId="23" fillId="6" borderId="0" xfId="0" applyFont="1" applyFill="1"/>
    <xf numFmtId="0" fontId="41" fillId="6" borderId="0" xfId="0" applyFont="1" applyFill="1"/>
    <xf numFmtId="0" fontId="41" fillId="3" borderId="0" xfId="0" applyFont="1" applyFill="1"/>
    <xf numFmtId="0" fontId="40" fillId="6" borderId="0" xfId="0" applyFont="1" applyFill="1"/>
    <xf numFmtId="0" fontId="43" fillId="6" borderId="0" xfId="0" applyFont="1" applyFill="1"/>
    <xf numFmtId="0" fontId="44" fillId="6" borderId="0" xfId="0" applyFont="1" applyFill="1"/>
    <xf numFmtId="0" fontId="44" fillId="6" borderId="0" xfId="0" quotePrefix="1" applyFont="1" applyFill="1" applyAlignment="1">
      <alignment horizontal="left" indent="1"/>
    </xf>
    <xf numFmtId="0" fontId="11" fillId="6" borderId="0" xfId="0" quotePrefix="1" applyFont="1" applyFill="1" applyBorder="1" applyAlignment="1">
      <alignment horizontal="left" vertical="top" indent="1"/>
    </xf>
    <xf numFmtId="0" fontId="11" fillId="6" borderId="0" xfId="0" quotePrefix="1" applyFont="1" applyFill="1" applyAlignment="1"/>
    <xf numFmtId="0" fontId="42" fillId="6" borderId="0" xfId="0" applyFont="1" applyFill="1"/>
    <xf numFmtId="0" fontId="42" fillId="6" borderId="0" xfId="0" quotePrefix="1" applyFont="1" applyFill="1"/>
    <xf numFmtId="0" fontId="11" fillId="4" borderId="25" xfId="0" applyFont="1" applyFill="1" applyBorder="1"/>
    <xf numFmtId="0" fontId="40" fillId="5" borderId="5" xfId="0" applyFont="1" applyFill="1" applyBorder="1"/>
    <xf numFmtId="0" fontId="40" fillId="5" borderId="0" xfId="0" applyFont="1" applyFill="1"/>
    <xf numFmtId="0" fontId="40" fillId="5" borderId="0" xfId="0" applyFont="1" applyFill="1" applyAlignment="1">
      <alignment horizontal="left"/>
    </xf>
    <xf numFmtId="0" fontId="27" fillId="6" borderId="0" xfId="0" applyFont="1" applyFill="1" applyBorder="1" applyProtection="1">
      <protection locked="0"/>
    </xf>
    <xf numFmtId="0" fontId="45" fillId="3" borderId="0" xfId="0" applyFont="1" applyFill="1" applyProtection="1">
      <protection locked="0"/>
    </xf>
    <xf numFmtId="0" fontId="40" fillId="3" borderId="0" xfId="0" applyFont="1" applyFill="1" applyBorder="1" applyProtection="1">
      <protection locked="0"/>
    </xf>
    <xf numFmtId="0" fontId="46" fillId="3" borderId="0" xfId="0" applyFont="1" applyFill="1" applyBorder="1" applyAlignment="1" applyProtection="1">
      <protection locked="0"/>
    </xf>
    <xf numFmtId="0" fontId="48" fillId="3" borderId="0" xfId="0" applyFont="1" applyFill="1" applyBorder="1" applyAlignment="1" applyProtection="1">
      <alignment horizontal="center"/>
      <protection locked="0"/>
    </xf>
    <xf numFmtId="0" fontId="48" fillId="3" borderId="0" xfId="0" applyFont="1" applyFill="1" applyBorder="1" applyAlignment="1" applyProtection="1">
      <protection locked="0"/>
    </xf>
    <xf numFmtId="0" fontId="11" fillId="3" borderId="0" xfId="0" applyFont="1" applyFill="1" applyBorder="1" applyAlignment="1" applyProtection="1">
      <protection locked="0"/>
    </xf>
    <xf numFmtId="0" fontId="40" fillId="3" borderId="0" xfId="0" applyFont="1" applyFill="1" applyBorder="1" applyAlignment="1" applyProtection="1">
      <alignment horizontal="center"/>
      <protection locked="0"/>
    </xf>
    <xf numFmtId="0" fontId="49" fillId="3" borderId="0" xfId="0" applyFont="1" applyFill="1" applyBorder="1" applyAlignment="1" applyProtection="1">
      <alignment horizontal="center"/>
      <protection locked="0"/>
    </xf>
    <xf numFmtId="165" fontId="45" fillId="3" borderId="0" xfId="0" applyNumberFormat="1" applyFont="1" applyFill="1" applyBorder="1" applyProtection="1">
      <protection locked="0"/>
    </xf>
    <xf numFmtId="165" fontId="23" fillId="3" borderId="0" xfId="0" applyNumberFormat="1" applyFont="1" applyFill="1" applyBorder="1" applyProtection="1">
      <protection locked="0"/>
    </xf>
    <xf numFmtId="0" fontId="31" fillId="3" borderId="0" xfId="0" applyFont="1" applyFill="1" applyBorder="1" applyAlignment="1" applyProtection="1">
      <alignment vertical="center" wrapText="1"/>
      <protection locked="0"/>
    </xf>
    <xf numFmtId="0" fontId="50" fillId="3" borderId="0" xfId="0" applyFont="1" applyFill="1" applyBorder="1" applyAlignment="1" applyProtection="1">
      <alignment horizontal="center" vertical="center"/>
      <protection locked="0"/>
    </xf>
    <xf numFmtId="165" fontId="23" fillId="3" borderId="0" xfId="0" applyNumberFormat="1" applyFont="1" applyFill="1" applyBorder="1" applyAlignment="1" applyProtection="1">
      <protection locked="0"/>
    </xf>
    <xf numFmtId="165" fontId="11" fillId="3" borderId="0" xfId="0" applyNumberFormat="1" applyFont="1" applyFill="1" applyBorder="1" applyAlignment="1" applyProtection="1">
      <protection locked="0"/>
    </xf>
    <xf numFmtId="0" fontId="11" fillId="5" borderId="52" xfId="0" applyFont="1" applyFill="1" applyBorder="1" applyProtection="1">
      <protection locked="0"/>
    </xf>
    <xf numFmtId="0" fontId="11" fillId="5" borderId="63" xfId="0" applyFont="1" applyFill="1" applyBorder="1" applyProtection="1">
      <protection locked="0"/>
    </xf>
    <xf numFmtId="0" fontId="40" fillId="5" borderId="16" xfId="0" applyFont="1" applyFill="1" applyBorder="1" applyAlignment="1" applyProtection="1">
      <alignment horizontal="center"/>
      <protection locked="0"/>
    </xf>
    <xf numFmtId="0" fontId="11" fillId="6" borderId="0" xfId="0" applyFont="1" applyFill="1" applyBorder="1" applyAlignment="1" applyProtection="1">
      <alignment vertical="center"/>
      <protection locked="0"/>
    </xf>
    <xf numFmtId="3" fontId="11" fillId="6" borderId="15" xfId="0" applyNumberFormat="1" applyFont="1" applyFill="1" applyBorder="1" applyAlignment="1" applyProtection="1">
      <alignment horizontal="center" vertical="center"/>
      <protection locked="0"/>
    </xf>
    <xf numFmtId="3" fontId="11" fillId="6" borderId="12" xfId="0" applyNumberFormat="1" applyFont="1" applyFill="1" applyBorder="1" applyAlignment="1" applyProtection="1">
      <alignment horizontal="center" vertical="center"/>
      <protection locked="0"/>
    </xf>
    <xf numFmtId="0" fontId="11" fillId="6" borderId="18" xfId="1" applyNumberFormat="1" applyFont="1" applyFill="1" applyBorder="1" applyAlignment="1" applyProtection="1">
      <alignment horizontal="center" vertical="center"/>
      <protection locked="0"/>
    </xf>
    <xf numFmtId="0" fontId="11" fillId="6" borderId="0" xfId="0" applyFont="1" applyFill="1" applyBorder="1" applyAlignment="1" applyProtection="1">
      <alignment horizontal="center" vertical="center"/>
    </xf>
    <xf numFmtId="165" fontId="11" fillId="6" borderId="18" xfId="0" applyNumberFormat="1" applyFont="1" applyFill="1" applyBorder="1" applyAlignment="1" applyProtection="1">
      <alignment horizontal="center" vertical="center"/>
    </xf>
    <xf numFmtId="165" fontId="11" fillId="6" borderId="0" xfId="0" applyNumberFormat="1" applyFont="1" applyFill="1" applyBorder="1" applyAlignment="1" applyProtection="1">
      <alignment horizontal="center" vertical="center"/>
    </xf>
    <xf numFmtId="165" fontId="11" fillId="6" borderId="56" xfId="0" applyNumberFormat="1" applyFont="1" applyFill="1" applyBorder="1" applyAlignment="1" applyProtection="1">
      <alignment horizontal="center" vertical="center"/>
    </xf>
    <xf numFmtId="0" fontId="11" fillId="6" borderId="15" xfId="1" applyNumberFormat="1" applyFont="1" applyFill="1" applyBorder="1" applyAlignment="1" applyProtection="1">
      <alignment horizontal="center" vertical="center"/>
      <protection locked="0"/>
    </xf>
    <xf numFmtId="165" fontId="11" fillId="6" borderId="15" xfId="0" applyNumberFormat="1" applyFont="1" applyFill="1" applyBorder="1" applyAlignment="1" applyProtection="1">
      <alignment horizontal="center" vertical="center"/>
    </xf>
    <xf numFmtId="0" fontId="11" fillId="6" borderId="9" xfId="0" applyFont="1" applyFill="1" applyBorder="1" applyAlignment="1" applyProtection="1">
      <alignment vertical="center"/>
      <protection locked="0"/>
    </xf>
    <xf numFmtId="3" fontId="11" fillId="6" borderId="43" xfId="0" applyNumberFormat="1" applyFont="1" applyFill="1" applyBorder="1" applyAlignment="1" applyProtection="1">
      <alignment horizontal="center" vertical="center"/>
      <protection locked="0"/>
    </xf>
    <xf numFmtId="3" fontId="11" fillId="6" borderId="20" xfId="0" applyNumberFormat="1" applyFont="1" applyFill="1" applyBorder="1" applyAlignment="1" applyProtection="1">
      <alignment horizontal="center" vertical="center"/>
      <protection locked="0"/>
    </xf>
    <xf numFmtId="0" fontId="11" fillId="6" borderId="43" xfId="1" applyNumberFormat="1"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xf>
    <xf numFmtId="165" fontId="11" fillId="6" borderId="9" xfId="0" applyNumberFormat="1" applyFont="1" applyFill="1" applyBorder="1" applyAlignment="1" applyProtection="1">
      <alignment horizontal="center" vertical="center"/>
    </xf>
    <xf numFmtId="165" fontId="11" fillId="6" borderId="43" xfId="0" applyNumberFormat="1" applyFont="1" applyFill="1" applyBorder="1" applyAlignment="1" applyProtection="1">
      <alignment horizontal="center" vertical="center"/>
    </xf>
    <xf numFmtId="165" fontId="11" fillId="6" borderId="58" xfId="0" applyNumberFormat="1" applyFont="1" applyFill="1" applyBorder="1" applyAlignment="1" applyProtection="1">
      <alignment horizontal="center" vertical="center"/>
    </xf>
    <xf numFmtId="0" fontId="40" fillId="5" borderId="16" xfId="0" applyFont="1" applyFill="1" applyBorder="1" applyAlignment="1" applyProtection="1">
      <alignment horizontal="center" vertical="center"/>
      <protection locked="0"/>
    </xf>
    <xf numFmtId="0" fontId="11" fillId="6" borderId="12" xfId="1" applyNumberFormat="1" applyFont="1" applyFill="1" applyBorder="1" applyAlignment="1" applyProtection="1">
      <alignment horizontal="center" vertical="center"/>
      <protection locked="0"/>
    </xf>
    <xf numFmtId="0" fontId="11" fillId="6" borderId="12" xfId="0" applyFont="1" applyFill="1" applyBorder="1" applyAlignment="1" applyProtection="1">
      <alignment horizontal="center" vertical="center"/>
    </xf>
    <xf numFmtId="0" fontId="11" fillId="5" borderId="71" xfId="0" applyFont="1" applyFill="1" applyBorder="1" applyProtection="1">
      <protection locked="0"/>
    </xf>
    <xf numFmtId="0" fontId="11" fillId="5" borderId="55" xfId="0" applyFont="1" applyFill="1" applyBorder="1" applyProtection="1">
      <protection locked="0"/>
    </xf>
    <xf numFmtId="0" fontId="40" fillId="5" borderId="11" xfId="0" applyFont="1" applyFill="1" applyBorder="1" applyAlignment="1" applyProtection="1">
      <alignment horizontal="center" vertical="center"/>
      <protection locked="0"/>
    </xf>
    <xf numFmtId="3" fontId="11" fillId="6" borderId="10" xfId="0" applyNumberFormat="1" applyFont="1" applyFill="1" applyBorder="1" applyAlignment="1" applyProtection="1">
      <alignment horizontal="center" vertical="center"/>
      <protection locked="0"/>
    </xf>
    <xf numFmtId="0" fontId="11" fillId="6" borderId="10" xfId="1" applyNumberFormat="1" applyFont="1" applyFill="1" applyBorder="1" applyAlignment="1" applyProtection="1">
      <alignment horizontal="center" vertical="center"/>
      <protection locked="0"/>
    </xf>
    <xf numFmtId="165" fontId="11" fillId="6" borderId="11" xfId="0" applyNumberFormat="1" applyFont="1" applyFill="1" applyBorder="1" applyAlignment="1" applyProtection="1">
      <alignment horizontal="center" vertical="center"/>
    </xf>
    <xf numFmtId="0" fontId="11" fillId="6" borderId="60" xfId="1" applyNumberFormat="1" applyFont="1" applyFill="1" applyBorder="1" applyAlignment="1" applyProtection="1">
      <alignment horizontal="center" vertical="center"/>
      <protection locked="0"/>
    </xf>
    <xf numFmtId="166" fontId="11" fillId="6" borderId="20" xfId="1" applyNumberFormat="1" applyFont="1" applyFill="1" applyBorder="1" applyAlignment="1" applyProtection="1">
      <alignment horizontal="center" vertical="center"/>
      <protection locked="0"/>
    </xf>
    <xf numFmtId="0" fontId="11" fillId="6" borderId="44" xfId="1" applyNumberFormat="1" applyFont="1" applyFill="1" applyBorder="1" applyAlignment="1" applyProtection="1">
      <alignment horizontal="center" vertical="center"/>
      <protection locked="0"/>
    </xf>
    <xf numFmtId="0" fontId="31" fillId="0" borderId="0" xfId="4" applyFont="1"/>
    <xf numFmtId="3" fontId="52" fillId="5" borderId="26" xfId="0" applyNumberFormat="1" applyFont="1" applyFill="1" applyBorder="1" applyAlignment="1">
      <alignment horizontal="left" vertical="center" wrapText="1"/>
    </xf>
    <xf numFmtId="3" fontId="52" fillId="5" borderId="27" xfId="0" applyNumberFormat="1" applyFont="1" applyFill="1" applyBorder="1" applyAlignment="1">
      <alignment horizontal="center" vertical="center" wrapText="1"/>
    </xf>
    <xf numFmtId="3" fontId="52" fillId="5" borderId="28" xfId="0" applyNumberFormat="1" applyFont="1" applyFill="1" applyBorder="1" applyAlignment="1">
      <alignment horizontal="center" vertical="center" wrapText="1"/>
    </xf>
    <xf numFmtId="0" fontId="31" fillId="0" borderId="42" xfId="4" applyNumberFormat="1" applyFont="1" applyFill="1" applyBorder="1"/>
    <xf numFmtId="9" fontId="31" fillId="0" borderId="43" xfId="3" applyFont="1" applyFill="1" applyBorder="1" applyAlignment="1">
      <alignment horizontal="center"/>
    </xf>
    <xf numFmtId="9" fontId="31" fillId="0" borderId="44" xfId="3" applyFont="1" applyFill="1" applyBorder="1" applyAlignment="1">
      <alignment horizontal="center"/>
    </xf>
    <xf numFmtId="9" fontId="11" fillId="3" borderId="59" xfId="0" applyNumberFormat="1" applyFont="1" applyFill="1" applyBorder="1" applyAlignment="1">
      <alignment horizontal="center"/>
    </xf>
    <xf numFmtId="3" fontId="52" fillId="5" borderId="27" xfId="0" applyNumberFormat="1" applyFont="1" applyFill="1" applyBorder="1" applyAlignment="1">
      <alignment horizontal="left" vertical="center" wrapText="1"/>
    </xf>
    <xf numFmtId="3" fontId="52" fillId="5" borderId="28" xfId="0" applyNumberFormat="1" applyFont="1" applyFill="1" applyBorder="1" applyAlignment="1">
      <alignment horizontal="left" vertical="center" wrapText="1"/>
    </xf>
    <xf numFmtId="0" fontId="11" fillId="3" borderId="50" xfId="0" applyFont="1" applyFill="1" applyBorder="1"/>
    <xf numFmtId="9" fontId="11" fillId="3" borderId="22" xfId="0" applyNumberFormat="1" applyFont="1" applyFill="1" applyBorder="1" applyAlignment="1">
      <alignment horizontal="center"/>
    </xf>
    <xf numFmtId="0" fontId="11" fillId="3" borderId="51" xfId="0" applyFont="1" applyFill="1" applyBorder="1" applyAlignment="1">
      <alignment horizontal="center"/>
    </xf>
    <xf numFmtId="0" fontId="11" fillId="3" borderId="32" xfId="0" applyFont="1" applyFill="1" applyBorder="1"/>
    <xf numFmtId="9" fontId="11" fillId="3" borderId="25" xfId="0" applyNumberFormat="1" applyFont="1" applyFill="1" applyBorder="1" applyAlignment="1">
      <alignment horizontal="center"/>
    </xf>
    <xf numFmtId="0" fontId="11" fillId="3" borderId="33" xfId="0" applyFont="1" applyFill="1" applyBorder="1" applyAlignment="1">
      <alignment horizontal="center"/>
    </xf>
    <xf numFmtId="9" fontId="11" fillId="3" borderId="40" xfId="0" applyNumberFormat="1" applyFont="1" applyFill="1" applyBorder="1" applyAlignment="1">
      <alignment horizontal="center"/>
    </xf>
    <xf numFmtId="0" fontId="11" fillId="3" borderId="41" xfId="0" applyFont="1" applyFill="1" applyBorder="1" applyAlignment="1">
      <alignment horizontal="center"/>
    </xf>
    <xf numFmtId="3" fontId="52" fillId="5" borderId="13" xfId="0" applyNumberFormat="1" applyFont="1" applyFill="1" applyBorder="1" applyAlignment="1">
      <alignment horizontal="left" vertical="center" wrapText="1"/>
    </xf>
    <xf numFmtId="3" fontId="52" fillId="5" borderId="15" xfId="0" applyNumberFormat="1" applyFont="1" applyFill="1" applyBorder="1" applyAlignment="1">
      <alignment horizontal="left" vertical="center" wrapText="1"/>
    </xf>
    <xf numFmtId="3" fontId="52" fillId="5" borderId="60" xfId="0" applyNumberFormat="1" applyFont="1" applyFill="1" applyBorder="1" applyAlignment="1">
      <alignment horizontal="left" vertical="center" wrapText="1"/>
    </xf>
    <xf numFmtId="3" fontId="52" fillId="5" borderId="12" xfId="0" applyNumberFormat="1" applyFont="1" applyFill="1" applyBorder="1" applyAlignment="1">
      <alignment horizontal="left" vertical="center" wrapText="1"/>
    </xf>
    <xf numFmtId="0" fontId="11" fillId="3" borderId="48" xfId="0" applyFont="1" applyFill="1" applyBorder="1"/>
    <xf numFmtId="9" fontId="11" fillId="3" borderId="25" xfId="3" applyFont="1" applyFill="1" applyBorder="1" applyAlignment="1">
      <alignment horizontal="center"/>
    </xf>
    <xf numFmtId="0" fontId="11" fillId="3" borderId="8" xfId="0" applyFont="1" applyFill="1" applyBorder="1"/>
    <xf numFmtId="3" fontId="53" fillId="3" borderId="0" xfId="0" applyNumberFormat="1" applyFont="1" applyFill="1" applyBorder="1" applyAlignment="1">
      <alignment horizontal="left" vertical="center" wrapText="1"/>
    </xf>
    <xf numFmtId="0" fontId="31" fillId="3" borderId="0" xfId="4" applyFont="1" applyFill="1" applyBorder="1"/>
    <xf numFmtId="1" fontId="31" fillId="3" borderId="0" xfId="4" applyNumberFormat="1" applyFont="1" applyFill="1" applyBorder="1"/>
    <xf numFmtId="3" fontId="52" fillId="5" borderId="36" xfId="0" applyNumberFormat="1" applyFont="1" applyFill="1" applyBorder="1" applyAlignment="1">
      <alignment horizontal="left" vertical="center" wrapText="1"/>
    </xf>
    <xf numFmtId="3" fontId="52" fillId="5" borderId="37" xfId="0" applyNumberFormat="1" applyFont="1" applyFill="1" applyBorder="1" applyAlignment="1">
      <alignment horizontal="left" vertical="center" wrapText="1"/>
    </xf>
    <xf numFmtId="3" fontId="52" fillId="5" borderId="38" xfId="0" applyNumberFormat="1" applyFont="1" applyFill="1" applyBorder="1" applyAlignment="1">
      <alignment horizontal="left" vertical="center" wrapText="1"/>
    </xf>
    <xf numFmtId="0" fontId="31" fillId="3" borderId="29" xfId="4" applyNumberFormat="1" applyFont="1" applyFill="1" applyBorder="1"/>
    <xf numFmtId="0" fontId="31" fillId="3" borderId="30" xfId="4" applyNumberFormat="1" applyFont="1" applyFill="1" applyBorder="1"/>
    <xf numFmtId="0" fontId="31" fillId="3" borderId="31" xfId="4" applyNumberFormat="1" applyFont="1" applyFill="1" applyBorder="1"/>
    <xf numFmtId="0" fontId="31" fillId="3" borderId="32" xfId="4" applyNumberFormat="1" applyFont="1" applyFill="1" applyBorder="1"/>
    <xf numFmtId="0" fontId="31" fillId="3" borderId="25" xfId="4" applyNumberFormat="1" applyFont="1" applyFill="1" applyBorder="1"/>
    <xf numFmtId="0" fontId="31" fillId="3" borderId="33" xfId="4" applyNumberFormat="1" applyFont="1" applyFill="1" applyBorder="1"/>
    <xf numFmtId="0" fontId="31" fillId="3" borderId="18" xfId="4" applyNumberFormat="1" applyFont="1" applyFill="1" applyBorder="1"/>
    <xf numFmtId="0" fontId="31" fillId="3" borderId="35" xfId="4" applyNumberFormat="1" applyFont="1" applyFill="1" applyBorder="1"/>
    <xf numFmtId="0" fontId="31" fillId="3" borderId="26" xfId="4" applyNumberFormat="1" applyFont="1" applyFill="1" applyBorder="1"/>
    <xf numFmtId="0" fontId="11" fillId="3" borderId="27" xfId="0" applyFont="1" applyFill="1" applyBorder="1"/>
    <xf numFmtId="0" fontId="31" fillId="3" borderId="28" xfId="4" applyNumberFormat="1" applyFont="1" applyFill="1" applyBorder="1"/>
    <xf numFmtId="0" fontId="40" fillId="5" borderId="26" xfId="0" applyFont="1" applyFill="1" applyBorder="1" applyAlignment="1">
      <alignment horizontal="center" vertical="center"/>
    </xf>
    <xf numFmtId="0" fontId="40" fillId="5" borderId="27" xfId="0" applyFont="1" applyFill="1" applyBorder="1" applyAlignment="1">
      <alignment horizontal="center" vertical="center"/>
    </xf>
    <xf numFmtId="3" fontId="40" fillId="5" borderId="27" xfId="0" applyNumberFormat="1" applyFont="1" applyFill="1" applyBorder="1" applyAlignment="1">
      <alignment horizontal="center" vertical="center"/>
    </xf>
    <xf numFmtId="3" fontId="40" fillId="5" borderId="28" xfId="0" applyNumberFormat="1" applyFont="1" applyFill="1" applyBorder="1" applyAlignment="1">
      <alignment horizontal="center" vertical="center"/>
    </xf>
    <xf numFmtId="0" fontId="44" fillId="3" borderId="6" xfId="0" applyFont="1" applyFill="1" applyBorder="1" applyAlignment="1">
      <alignment horizontal="center"/>
    </xf>
    <xf numFmtId="0" fontId="44" fillId="3" borderId="22" xfId="0" applyFont="1" applyFill="1" applyBorder="1" applyAlignment="1">
      <alignment horizontal="center" vertical="center"/>
    </xf>
    <xf numFmtId="0" fontId="44" fillId="3" borderId="22" xfId="0" applyFont="1" applyFill="1" applyBorder="1"/>
    <xf numFmtId="0" fontId="11" fillId="3" borderId="7" xfId="0" applyFont="1" applyFill="1" applyBorder="1" applyAlignment="1">
      <alignment horizontal="center"/>
    </xf>
    <xf numFmtId="0" fontId="44" fillId="3" borderId="25" xfId="0" applyFont="1" applyFill="1" applyBorder="1" applyAlignment="1">
      <alignment horizontal="center" vertical="center"/>
    </xf>
    <xf numFmtId="0" fontId="11" fillId="3" borderId="25" xfId="0" applyFont="1" applyFill="1" applyBorder="1"/>
    <xf numFmtId="3" fontId="44" fillId="3" borderId="25" xfId="0" applyNumberFormat="1" applyFont="1" applyFill="1" applyBorder="1" applyAlignment="1">
      <alignment horizontal="center" vertical="center"/>
    </xf>
    <xf numFmtId="3" fontId="44" fillId="3" borderId="17" xfId="0" applyNumberFormat="1" applyFont="1" applyFill="1" applyBorder="1" applyAlignment="1">
      <alignment horizontal="center" vertical="center"/>
    </xf>
    <xf numFmtId="0" fontId="11" fillId="3" borderId="8" xfId="0" applyFont="1" applyFill="1" applyBorder="1" applyAlignment="1">
      <alignment horizontal="center"/>
    </xf>
    <xf numFmtId="0" fontId="44" fillId="3" borderId="18" xfId="0" applyFont="1" applyFill="1" applyBorder="1" applyAlignment="1">
      <alignment horizontal="center" vertical="center"/>
    </xf>
    <xf numFmtId="0" fontId="11" fillId="3" borderId="18" xfId="0" applyFont="1" applyFill="1" applyBorder="1"/>
    <xf numFmtId="3" fontId="52" fillId="5" borderId="29" xfId="0" applyNumberFormat="1" applyFont="1" applyFill="1" applyBorder="1" applyAlignment="1">
      <alignment horizontal="left" vertical="center" wrapText="1"/>
    </xf>
    <xf numFmtId="3" fontId="52" fillId="5" borderId="30" xfId="0" applyNumberFormat="1" applyFont="1" applyFill="1" applyBorder="1" applyAlignment="1">
      <alignment horizontal="left" vertical="center" wrapText="1"/>
    </xf>
    <xf numFmtId="3" fontId="52" fillId="5" borderId="31" xfId="0" applyNumberFormat="1" applyFont="1" applyFill="1" applyBorder="1" applyAlignment="1">
      <alignment horizontal="left" vertical="center" wrapText="1"/>
    </xf>
    <xf numFmtId="9" fontId="11" fillId="3" borderId="25" xfId="0" applyNumberFormat="1" applyFont="1" applyFill="1" applyBorder="1"/>
    <xf numFmtId="0" fontId="11" fillId="3" borderId="33" xfId="0" applyFont="1" applyFill="1" applyBorder="1"/>
    <xf numFmtId="9" fontId="11" fillId="3" borderId="40" xfId="0" applyNumberFormat="1" applyFont="1" applyFill="1" applyBorder="1"/>
    <xf numFmtId="0" fontId="11" fillId="3" borderId="41" xfId="0" applyFont="1" applyFill="1" applyBorder="1"/>
    <xf numFmtId="0" fontId="40" fillId="5" borderId="9" xfId="0" applyFont="1" applyFill="1" applyBorder="1" applyAlignment="1">
      <alignment horizontal="center" vertical="center"/>
    </xf>
    <xf numFmtId="0" fontId="31" fillId="3" borderId="30" xfId="4" applyFont="1" applyFill="1" applyBorder="1" applyAlignment="1">
      <alignment horizontal="center"/>
    </xf>
    <xf numFmtId="9" fontId="31" fillId="3" borderId="30" xfId="3" applyFont="1" applyFill="1" applyBorder="1"/>
    <xf numFmtId="0" fontId="54" fillId="10" borderId="30" xfId="0" applyFont="1" applyFill="1" applyBorder="1" applyAlignment="1">
      <alignment horizontal="center"/>
    </xf>
    <xf numFmtId="0" fontId="31" fillId="3" borderId="18" xfId="4" applyFont="1" applyFill="1" applyBorder="1" applyAlignment="1">
      <alignment horizontal="center"/>
    </xf>
    <xf numFmtId="9" fontId="31" fillId="3" borderId="18" xfId="3" applyFont="1" applyFill="1" applyBorder="1"/>
    <xf numFmtId="0" fontId="54" fillId="10" borderId="18" xfId="0" applyFont="1" applyFill="1" applyBorder="1" applyAlignment="1">
      <alignment horizontal="center"/>
    </xf>
    <xf numFmtId="3" fontId="52" fillId="5" borderId="45" xfId="0" applyNumberFormat="1" applyFont="1" applyFill="1" applyBorder="1" applyAlignment="1">
      <alignment horizontal="left" vertical="center" wrapText="1"/>
    </xf>
    <xf numFmtId="0" fontId="31" fillId="3" borderId="40" xfId="4" applyNumberFormat="1" applyFont="1" applyFill="1" applyBorder="1"/>
    <xf numFmtId="0" fontId="31" fillId="3" borderId="41" xfId="4" applyNumberFormat="1" applyFont="1" applyFill="1" applyBorder="1"/>
    <xf numFmtId="0" fontId="31" fillId="3" borderId="42" xfId="4" applyNumberFormat="1" applyFont="1" applyFill="1" applyBorder="1"/>
    <xf numFmtId="0" fontId="11" fillId="3" borderId="43" xfId="0" applyFont="1" applyFill="1" applyBorder="1"/>
    <xf numFmtId="0" fontId="31" fillId="3" borderId="44" xfId="4" applyNumberFormat="1" applyFont="1" applyFill="1" applyBorder="1"/>
    <xf numFmtId="0" fontId="40" fillId="5" borderId="39" xfId="0" applyFont="1" applyFill="1" applyBorder="1" applyAlignment="1">
      <alignment horizontal="center" vertical="center"/>
    </xf>
    <xf numFmtId="0" fontId="40" fillId="5" borderId="40" xfId="0" applyFont="1" applyFill="1" applyBorder="1" applyAlignment="1">
      <alignment horizontal="center" vertical="center"/>
    </xf>
    <xf numFmtId="3" fontId="40" fillId="5" borderId="41" xfId="0" applyNumberFormat="1" applyFont="1" applyFill="1" applyBorder="1" applyAlignment="1">
      <alignment horizontal="center" vertical="center"/>
    </xf>
    <xf numFmtId="0" fontId="11" fillId="3" borderId="32" xfId="0" applyFont="1" applyFill="1" applyBorder="1" applyAlignment="1">
      <alignment horizontal="center"/>
    </xf>
    <xf numFmtId="0" fontId="11" fillId="3" borderId="39" xfId="0" applyFont="1" applyFill="1" applyBorder="1" applyAlignment="1">
      <alignment horizontal="center"/>
    </xf>
    <xf numFmtId="2" fontId="44" fillId="3" borderId="25" xfId="0" applyNumberFormat="1" applyFont="1" applyFill="1" applyBorder="1" applyAlignment="1">
      <alignment horizontal="center"/>
    </xf>
    <xf numFmtId="0" fontId="31" fillId="0" borderId="0" xfId="4" applyFont="1" applyFill="1"/>
    <xf numFmtId="0" fontId="11" fillId="5" borderId="52" xfId="0" applyFont="1" applyFill="1" applyBorder="1"/>
    <xf numFmtId="0" fontId="11" fillId="5" borderId="53" xfId="0" applyFont="1" applyFill="1" applyBorder="1"/>
    <xf numFmtId="0" fontId="11" fillId="5" borderId="54" xfId="0" applyFont="1" applyFill="1" applyBorder="1"/>
    <xf numFmtId="0" fontId="11" fillId="3" borderId="25" xfId="0" applyFont="1" applyFill="1" applyBorder="1" applyAlignment="1">
      <alignment horizontal="center"/>
    </xf>
    <xf numFmtId="0" fontId="11" fillId="3" borderId="17" xfId="0" applyFont="1" applyFill="1" applyBorder="1" applyAlignment="1">
      <alignment horizontal="center"/>
    </xf>
    <xf numFmtId="1" fontId="11" fillId="3" borderId="32" xfId="0" applyNumberFormat="1" applyFont="1" applyFill="1" applyBorder="1" applyAlignment="1">
      <alignment horizontal="center"/>
    </xf>
    <xf numFmtId="1" fontId="11" fillId="3" borderId="25" xfId="0" applyNumberFormat="1" applyFont="1" applyFill="1" applyBorder="1" applyAlignment="1">
      <alignment horizontal="center"/>
    </xf>
    <xf numFmtId="1" fontId="11" fillId="3" borderId="33" xfId="0" applyNumberFormat="1" applyFont="1" applyFill="1" applyBorder="1" applyAlignment="1">
      <alignment horizontal="center"/>
    </xf>
    <xf numFmtId="1" fontId="11" fillId="3" borderId="7" xfId="0" applyNumberFormat="1" applyFont="1" applyFill="1" applyBorder="1" applyAlignment="1">
      <alignment horizontal="center"/>
    </xf>
    <xf numFmtId="0" fontId="11" fillId="3" borderId="40" xfId="0" applyFont="1" applyFill="1" applyBorder="1" applyAlignment="1">
      <alignment horizontal="center"/>
    </xf>
    <xf numFmtId="0" fontId="11" fillId="3" borderId="64" xfId="0" applyFont="1" applyFill="1" applyBorder="1" applyAlignment="1">
      <alignment horizontal="center"/>
    </xf>
    <xf numFmtId="1" fontId="11" fillId="3" borderId="39" xfId="0" applyNumberFormat="1" applyFont="1" applyFill="1" applyBorder="1" applyAlignment="1">
      <alignment horizontal="center"/>
    </xf>
    <xf numFmtId="1" fontId="11" fillId="3" borderId="40" xfId="0" applyNumberFormat="1" applyFont="1" applyFill="1" applyBorder="1" applyAlignment="1">
      <alignment horizontal="center"/>
    </xf>
    <xf numFmtId="1" fontId="11" fillId="3" borderId="41" xfId="0" applyNumberFormat="1" applyFont="1" applyFill="1" applyBorder="1" applyAlignment="1">
      <alignment horizontal="center"/>
    </xf>
    <xf numFmtId="1" fontId="11" fillId="3" borderId="65" xfId="0" applyNumberFormat="1" applyFont="1" applyFill="1" applyBorder="1" applyAlignment="1">
      <alignment horizontal="center"/>
    </xf>
    <xf numFmtId="0" fontId="11" fillId="5" borderId="0" xfId="0" applyFont="1" applyFill="1" applyBorder="1"/>
    <xf numFmtId="1" fontId="11" fillId="3" borderId="17" xfId="0" applyNumberFormat="1" applyFont="1" applyFill="1" applyBorder="1" applyAlignment="1">
      <alignment horizontal="center"/>
    </xf>
    <xf numFmtId="0" fontId="11" fillId="3" borderId="18" xfId="0" applyFont="1" applyFill="1" applyBorder="1" applyAlignment="1">
      <alignment horizontal="center"/>
    </xf>
    <xf numFmtId="0" fontId="11" fillId="3" borderId="10" xfId="0" applyFont="1" applyFill="1" applyBorder="1" applyAlignment="1">
      <alignment horizontal="center"/>
    </xf>
    <xf numFmtId="1" fontId="11" fillId="3" borderId="34" xfId="0" applyNumberFormat="1" applyFont="1" applyFill="1" applyBorder="1" applyAlignment="1">
      <alignment horizontal="center"/>
    </xf>
    <xf numFmtId="1" fontId="11" fillId="3" borderId="18" xfId="0" applyNumberFormat="1" applyFont="1" applyFill="1" applyBorder="1" applyAlignment="1">
      <alignment horizontal="center"/>
    </xf>
    <xf numFmtId="1" fontId="11" fillId="3" borderId="35" xfId="0" applyNumberFormat="1" applyFont="1" applyFill="1" applyBorder="1" applyAlignment="1">
      <alignment horizontal="center"/>
    </xf>
    <xf numFmtId="1" fontId="11" fillId="3" borderId="8" xfId="0" applyNumberFormat="1" applyFont="1" applyFill="1" applyBorder="1" applyAlignment="1">
      <alignment horizontal="center"/>
    </xf>
    <xf numFmtId="1" fontId="11" fillId="3" borderId="10" xfId="0" applyNumberFormat="1" applyFont="1" applyFill="1" applyBorder="1" applyAlignment="1">
      <alignment horizontal="center"/>
    </xf>
    <xf numFmtId="0" fontId="11" fillId="0" borderId="0" xfId="0" applyFont="1" applyFill="1"/>
    <xf numFmtId="0" fontId="23" fillId="3" borderId="0" xfId="0" applyFont="1" applyFill="1" applyProtection="1">
      <protection locked="0"/>
    </xf>
    <xf numFmtId="0" fontId="11" fillId="4" borderId="32" xfId="0" applyFont="1" applyFill="1" applyBorder="1"/>
    <xf numFmtId="0" fontId="11" fillId="4" borderId="39" xfId="0" applyFont="1" applyFill="1" applyBorder="1"/>
    <xf numFmtId="0" fontId="31" fillId="4" borderId="32" xfId="4" applyNumberFormat="1" applyFont="1" applyFill="1" applyBorder="1"/>
    <xf numFmtId="0" fontId="31" fillId="4" borderId="39" xfId="4" applyNumberFormat="1" applyFont="1" applyFill="1" applyBorder="1"/>
    <xf numFmtId="0" fontId="11" fillId="3" borderId="9" xfId="0" applyFont="1" applyFill="1" applyBorder="1" applyAlignment="1" applyProtection="1">
      <protection locked="0"/>
    </xf>
    <xf numFmtId="165" fontId="11" fillId="3" borderId="9" xfId="0" applyNumberFormat="1" applyFont="1" applyFill="1" applyBorder="1" applyAlignment="1" applyProtection="1">
      <protection locked="0"/>
    </xf>
    <xf numFmtId="0" fontId="11" fillId="3" borderId="9" xfId="0" applyFont="1" applyFill="1" applyBorder="1" applyProtection="1">
      <protection locked="0"/>
    </xf>
    <xf numFmtId="0" fontId="31" fillId="3" borderId="9" xfId="0" applyFont="1" applyFill="1" applyBorder="1" applyAlignment="1" applyProtection="1">
      <alignment vertical="center" wrapText="1"/>
      <protection locked="0"/>
    </xf>
    <xf numFmtId="0" fontId="50" fillId="3" borderId="9" xfId="0" applyFont="1" applyFill="1" applyBorder="1" applyAlignment="1" applyProtection="1">
      <alignment horizontal="center" vertical="center"/>
      <protection locked="0"/>
    </xf>
    <xf numFmtId="165" fontId="45" fillId="3" borderId="9" xfId="0" applyNumberFormat="1" applyFont="1" applyFill="1" applyBorder="1" applyProtection="1">
      <protection locked="0"/>
    </xf>
    <xf numFmtId="0" fontId="40" fillId="5" borderId="72" xfId="0" applyFont="1" applyFill="1" applyBorder="1" applyAlignment="1" applyProtection="1">
      <alignment horizontal="center"/>
      <protection locked="0"/>
    </xf>
    <xf numFmtId="0" fontId="8" fillId="3" borderId="1" xfId="0" applyFont="1" applyFill="1" applyBorder="1" applyAlignment="1" applyProtection="1">
      <alignment vertical="center"/>
    </xf>
    <xf numFmtId="0" fontId="8" fillId="3" borderId="0" xfId="0" applyFont="1" applyFill="1" applyBorder="1" applyAlignment="1" applyProtection="1">
      <alignment vertical="center"/>
    </xf>
    <xf numFmtId="0" fontId="11" fillId="6" borderId="10" xfId="0" applyFont="1" applyFill="1" applyBorder="1" applyProtection="1"/>
    <xf numFmtId="0" fontId="11" fillId="6" borderId="11" xfId="0" applyFont="1" applyFill="1" applyBorder="1" applyProtection="1"/>
    <xf numFmtId="0" fontId="11" fillId="6" borderId="8" xfId="0" applyFont="1" applyFill="1" applyBorder="1" applyProtection="1"/>
    <xf numFmtId="0" fontId="11" fillId="6" borderId="12" xfId="0" applyFont="1" applyFill="1" applyBorder="1" applyAlignment="1" applyProtection="1">
      <alignment horizontal="right"/>
    </xf>
    <xf numFmtId="0" fontId="11" fillId="6" borderId="0" xfId="0" applyFont="1" applyFill="1" applyBorder="1" applyProtection="1"/>
    <xf numFmtId="0" fontId="11" fillId="6" borderId="13" xfId="0" applyFont="1" applyFill="1" applyBorder="1" applyProtection="1"/>
    <xf numFmtId="0" fontId="11" fillId="6" borderId="0" xfId="0" applyFont="1" applyFill="1" applyBorder="1" applyAlignment="1" applyProtection="1">
      <alignment horizontal="center"/>
    </xf>
    <xf numFmtId="0" fontId="23" fillId="6" borderId="0" xfId="0" applyFont="1" applyFill="1" applyBorder="1" applyAlignment="1" applyProtection="1"/>
    <xf numFmtId="0" fontId="23" fillId="6" borderId="13" xfId="0" applyFont="1" applyFill="1" applyBorder="1" applyAlignment="1" applyProtection="1"/>
    <xf numFmtId="0" fontId="23" fillId="6" borderId="12" xfId="0" applyFont="1" applyFill="1" applyBorder="1" applyAlignment="1" applyProtection="1">
      <alignment horizontal="center"/>
    </xf>
    <xf numFmtId="0" fontId="23" fillId="6" borderId="0" xfId="0" applyFont="1" applyFill="1" applyBorder="1" applyAlignment="1" applyProtection="1">
      <alignment horizontal="center"/>
    </xf>
    <xf numFmtId="0" fontId="23" fillId="6" borderId="13" xfId="0" applyFont="1" applyFill="1" applyBorder="1" applyAlignment="1" applyProtection="1">
      <alignment horizontal="center"/>
    </xf>
    <xf numFmtId="0" fontId="11" fillId="6" borderId="12" xfId="0" applyFont="1" applyFill="1" applyBorder="1" applyProtection="1"/>
    <xf numFmtId="166" fontId="11" fillId="6" borderId="0" xfId="1" applyNumberFormat="1" applyFont="1" applyFill="1" applyBorder="1" applyProtection="1"/>
    <xf numFmtId="0" fontId="11" fillId="6" borderId="14" xfId="0" applyFont="1" applyFill="1" applyBorder="1" applyProtection="1"/>
    <xf numFmtId="0" fontId="11" fillId="6" borderId="4" xfId="0" applyFont="1" applyFill="1" applyBorder="1" applyProtection="1"/>
    <xf numFmtId="166" fontId="11" fillId="6" borderId="4" xfId="1" applyNumberFormat="1" applyFont="1" applyFill="1" applyBorder="1" applyProtection="1"/>
    <xf numFmtId="0" fontId="11" fillId="6" borderId="6" xfId="0" applyFont="1" applyFill="1" applyBorder="1" applyProtection="1"/>
    <xf numFmtId="0" fontId="27" fillId="6" borderId="12" xfId="0" applyFont="1" applyFill="1" applyBorder="1" applyProtection="1"/>
    <xf numFmtId="0" fontId="23" fillId="6" borderId="12" xfId="0" applyFont="1" applyFill="1" applyBorder="1" applyProtection="1"/>
    <xf numFmtId="0" fontId="11" fillId="6" borderId="0" xfId="0" applyFont="1" applyFill="1" applyProtection="1"/>
    <xf numFmtId="0" fontId="36" fillId="6" borderId="13" xfId="0" applyFont="1" applyFill="1" applyBorder="1" applyProtection="1"/>
    <xf numFmtId="0" fontId="11" fillId="6" borderId="12" xfId="0" quotePrefix="1" applyFont="1" applyFill="1" applyBorder="1" applyProtection="1"/>
    <xf numFmtId="0" fontId="11" fillId="6" borderId="0" xfId="0" quotePrefix="1" applyFont="1" applyFill="1" applyBorder="1" applyProtection="1"/>
    <xf numFmtId="0" fontId="23" fillId="6" borderId="4" xfId="0" applyFont="1" applyFill="1" applyBorder="1" applyProtection="1"/>
    <xf numFmtId="0" fontId="11" fillId="0" borderId="0" xfId="0" applyFont="1" applyBorder="1" applyProtection="1"/>
    <xf numFmtId="3" fontId="11" fillId="6" borderId="4" xfId="0" applyNumberFormat="1" applyFont="1" applyFill="1" applyBorder="1" applyProtection="1">
      <protection locked="0"/>
    </xf>
    <xf numFmtId="3" fontId="11" fillId="6" borderId="16" xfId="0" applyNumberFormat="1" applyFont="1" applyFill="1" applyBorder="1" applyProtection="1">
      <protection locked="0"/>
    </xf>
    <xf numFmtId="3" fontId="11" fillId="6" borderId="0" xfId="0" applyNumberFormat="1" applyFont="1" applyFill="1" applyBorder="1" applyProtection="1">
      <protection locked="0"/>
    </xf>
    <xf numFmtId="9" fontId="11" fillId="6" borderId="4" xfId="3" applyFont="1" applyFill="1" applyBorder="1" applyProtection="1">
      <protection locked="0"/>
    </xf>
    <xf numFmtId="0" fontId="11" fillId="6" borderId="55" xfId="0" applyFont="1" applyFill="1" applyBorder="1" applyProtection="1">
      <protection locked="0"/>
    </xf>
    <xf numFmtId="0" fontId="11" fillId="6" borderId="15" xfId="0" applyFont="1" applyFill="1" applyBorder="1" applyAlignment="1" applyProtection="1">
      <alignment horizontal="center" vertical="center"/>
      <protection locked="0"/>
    </xf>
    <xf numFmtId="0" fontId="11" fillId="6" borderId="56" xfId="0" applyFont="1" applyFill="1" applyBorder="1" applyAlignment="1" applyProtection="1">
      <alignment horizontal="center" vertical="center"/>
      <protection locked="0"/>
    </xf>
    <xf numFmtId="0" fontId="11" fillId="6" borderId="57" xfId="0" applyFont="1" applyFill="1" applyBorder="1" applyProtection="1">
      <protection locked="0"/>
    </xf>
    <xf numFmtId="0" fontId="11" fillId="6" borderId="58" xfId="0" applyFont="1" applyFill="1" applyBorder="1" applyAlignment="1" applyProtection="1">
      <alignment horizontal="center" vertical="center"/>
      <protection locked="0"/>
    </xf>
    <xf numFmtId="0" fontId="11" fillId="6" borderId="62" xfId="0" applyFont="1" applyFill="1" applyBorder="1" applyProtection="1">
      <protection locked="0"/>
    </xf>
    <xf numFmtId="0" fontId="11" fillId="6" borderId="8" xfId="0" applyFont="1" applyFill="1" applyBorder="1" applyAlignment="1" applyProtection="1">
      <alignment horizontal="center" vertical="center"/>
      <protection locked="0"/>
    </xf>
    <xf numFmtId="0" fontId="11" fillId="6" borderId="13" xfId="0" applyFont="1" applyFill="1" applyBorder="1" applyAlignment="1" applyProtection="1">
      <alignment horizontal="center" vertical="center"/>
      <protection locked="0"/>
    </xf>
    <xf numFmtId="0" fontId="11" fillId="6" borderId="42" xfId="0" applyFont="1" applyFill="1" applyBorder="1" applyProtection="1">
      <protection locked="0"/>
    </xf>
    <xf numFmtId="0" fontId="11" fillId="6" borderId="21" xfId="0" applyFont="1" applyFill="1" applyBorder="1" applyAlignment="1" applyProtection="1">
      <alignment horizontal="center" vertical="center"/>
      <protection locked="0"/>
    </xf>
    <xf numFmtId="0" fontId="8" fillId="5" borderId="55" xfId="0" applyFont="1" applyFill="1" applyBorder="1" applyAlignment="1" applyProtection="1">
      <alignment horizontal="center"/>
    </xf>
    <xf numFmtId="165" fontId="12" fillId="5" borderId="0" xfId="0" applyNumberFormat="1" applyFont="1" applyFill="1" applyBorder="1" applyAlignment="1" applyProtection="1">
      <alignment horizontal="center"/>
    </xf>
    <xf numFmtId="0" fontId="12" fillId="5" borderId="0" xfId="0" applyFont="1" applyFill="1" applyBorder="1" applyAlignment="1" applyProtection="1">
      <alignment horizontal="center"/>
    </xf>
    <xf numFmtId="0" fontId="40" fillId="5" borderId="56" xfId="0" applyFont="1" applyFill="1" applyBorder="1" applyAlignment="1" applyProtection="1">
      <alignment horizontal="center"/>
    </xf>
    <xf numFmtId="0" fontId="12" fillId="5" borderId="55" xfId="0" applyFont="1" applyFill="1" applyBorder="1" applyAlignment="1" applyProtection="1"/>
    <xf numFmtId="165" fontId="11" fillId="6" borderId="0" xfId="0" applyNumberFormat="1" applyFont="1" applyFill="1" applyBorder="1" applyAlignment="1" applyProtection="1"/>
    <xf numFmtId="165" fontId="11" fillId="6" borderId="0" xfId="0" applyNumberFormat="1" applyFont="1" applyFill="1" applyBorder="1" applyProtection="1"/>
    <xf numFmtId="165" fontId="23" fillId="6" borderId="56" xfId="0" applyNumberFormat="1" applyFont="1" applyFill="1" applyBorder="1" applyProtection="1"/>
    <xf numFmtId="0" fontId="40" fillId="5" borderId="67" xfId="0" applyFont="1" applyFill="1" applyBorder="1" applyAlignment="1" applyProtection="1"/>
    <xf numFmtId="165" fontId="23" fillId="6" borderId="68" xfId="0" applyNumberFormat="1" applyFont="1" applyFill="1" applyBorder="1" applyAlignment="1" applyProtection="1"/>
    <xf numFmtId="165" fontId="23" fillId="6" borderId="69" xfId="0" applyNumberFormat="1" applyFont="1" applyFill="1" applyBorder="1" applyAlignment="1" applyProtection="1"/>
    <xf numFmtId="0" fontId="23" fillId="9" borderId="55" xfId="0" applyFont="1" applyFill="1" applyBorder="1" applyAlignment="1" applyProtection="1">
      <alignment vertical="center"/>
    </xf>
    <xf numFmtId="0" fontId="23" fillId="9" borderId="12" xfId="0" applyFont="1" applyFill="1" applyBorder="1" applyAlignment="1" applyProtection="1">
      <alignment vertical="center"/>
    </xf>
    <xf numFmtId="0" fontId="23" fillId="9" borderId="60" xfId="0" applyFont="1" applyFill="1" applyBorder="1" applyAlignment="1" applyProtection="1">
      <alignment vertical="center"/>
    </xf>
    <xf numFmtId="0" fontId="11" fillId="3" borderId="39" xfId="0" applyFont="1" applyFill="1" applyBorder="1"/>
    <xf numFmtId="0" fontId="58" fillId="5" borderId="17" xfId="0" applyFont="1" applyFill="1" applyBorder="1" applyAlignment="1">
      <alignment horizontal="center" vertical="center" wrapText="1"/>
    </xf>
    <xf numFmtId="0" fontId="58" fillId="5" borderId="16" xfId="0" applyFont="1" applyFill="1" applyBorder="1" applyAlignment="1">
      <alignment horizontal="center" vertical="center" wrapText="1"/>
    </xf>
    <xf numFmtId="0" fontId="58" fillId="5" borderId="7" xfId="0" applyFont="1" applyFill="1" applyBorder="1" applyAlignment="1">
      <alignment horizontal="center" vertical="center" wrapText="1"/>
    </xf>
    <xf numFmtId="0" fontId="58" fillId="5" borderId="17" xfId="0" applyFont="1" applyFill="1" applyBorder="1"/>
    <xf numFmtId="0" fontId="58" fillId="5" borderId="16" xfId="0" applyFont="1" applyFill="1" applyBorder="1"/>
    <xf numFmtId="0" fontId="58" fillId="5" borderId="7" xfId="0" applyFont="1" applyFill="1" applyBorder="1"/>
    <xf numFmtId="49" fontId="30" fillId="6" borderId="17" xfId="0" applyNumberFormat="1" applyFont="1" applyFill="1" applyBorder="1" applyAlignment="1">
      <alignment horizontal="center" vertical="center"/>
    </xf>
    <xf numFmtId="3" fontId="30" fillId="6" borderId="16" xfId="0" applyNumberFormat="1" applyFont="1" applyFill="1" applyBorder="1" applyAlignment="1">
      <alignment horizontal="center" vertical="center"/>
    </xf>
    <xf numFmtId="3" fontId="30" fillId="6" borderId="16" xfId="0" applyNumberFormat="1" applyFont="1" applyFill="1" applyBorder="1" applyAlignment="1">
      <alignment horizontal="center" vertical="center" wrapText="1"/>
    </xf>
    <xf numFmtId="165" fontId="30" fillId="6" borderId="17" xfId="8" applyNumberFormat="1" applyFont="1" applyFill="1" applyBorder="1" applyAlignment="1">
      <alignment horizontal="center" vertical="center"/>
    </xf>
    <xf numFmtId="165" fontId="30" fillId="6" borderId="16" xfId="8" applyNumberFormat="1" applyFont="1" applyFill="1" applyBorder="1" applyAlignment="1">
      <alignment horizontal="center" vertical="center"/>
    </xf>
    <xf numFmtId="165" fontId="30" fillId="6" borderId="7" xfId="8" applyNumberFormat="1" applyFont="1" applyFill="1" applyBorder="1" applyAlignment="1">
      <alignment horizontal="center" vertical="center"/>
    </xf>
    <xf numFmtId="3" fontId="30" fillId="6" borderId="16" xfId="0" applyNumberFormat="1" applyFont="1" applyFill="1" applyBorder="1" applyAlignment="1">
      <alignment horizontal="right" vertical="center"/>
    </xf>
    <xf numFmtId="3" fontId="30" fillId="6" borderId="16" xfId="0" applyNumberFormat="1" applyFont="1" applyFill="1" applyBorder="1" applyAlignment="1">
      <alignment horizontal="left" vertical="center"/>
    </xf>
    <xf numFmtId="0" fontId="2" fillId="3" borderId="0" xfId="0" applyFont="1" applyFill="1" applyAlignment="1">
      <alignment horizontal="center" vertical="center" textRotation="45"/>
    </xf>
    <xf numFmtId="0" fontId="0" fillId="3" borderId="0" xfId="0" applyFill="1" applyAlignment="1">
      <alignment horizontal="center" vertical="center" textRotation="45"/>
    </xf>
    <xf numFmtId="0" fontId="2" fillId="8" borderId="0" xfId="0" applyFont="1" applyFill="1" applyAlignment="1">
      <alignment horizontal="center"/>
    </xf>
    <xf numFmtId="0" fontId="31" fillId="3" borderId="18" xfId="4" applyNumberFormat="1" applyFont="1" applyFill="1" applyBorder="1" applyAlignment="1">
      <alignment horizontal="center"/>
    </xf>
    <xf numFmtId="9" fontId="31" fillId="3" borderId="18" xfId="0" applyNumberFormat="1" applyFont="1" applyFill="1" applyBorder="1"/>
    <xf numFmtId="9" fontId="31" fillId="3" borderId="18" xfId="3" applyNumberFormat="1" applyFont="1" applyFill="1" applyBorder="1"/>
    <xf numFmtId="3" fontId="52" fillId="5" borderId="52" xfId="0" applyNumberFormat="1" applyFont="1" applyFill="1" applyBorder="1" applyAlignment="1">
      <alignment horizontal="left" vertical="center" wrapText="1"/>
    </xf>
    <xf numFmtId="3" fontId="52" fillId="5" borderId="53" xfId="0" applyNumberFormat="1" applyFont="1" applyFill="1" applyBorder="1" applyAlignment="1">
      <alignment horizontal="left" vertical="center" wrapText="1"/>
    </xf>
    <xf numFmtId="3" fontId="52" fillId="5" borderId="54" xfId="0" applyNumberFormat="1" applyFont="1" applyFill="1" applyBorder="1" applyAlignment="1">
      <alignment horizontal="left" vertical="center" wrapText="1"/>
    </xf>
    <xf numFmtId="0" fontId="11" fillId="3" borderId="29" xfId="0" applyFont="1" applyFill="1" applyBorder="1"/>
    <xf numFmtId="0" fontId="11" fillId="3" borderId="30" xfId="0" applyFont="1" applyFill="1" applyBorder="1" applyAlignment="1">
      <alignment horizontal="center" vertical="top"/>
    </xf>
    <xf numFmtId="0" fontId="11" fillId="3" borderId="34" xfId="0" applyFont="1" applyFill="1" applyBorder="1" applyAlignment="1">
      <alignment horizontal="center"/>
    </xf>
    <xf numFmtId="0" fontId="40" fillId="5" borderId="73" xfId="0" applyFont="1" applyFill="1" applyBorder="1" applyAlignment="1">
      <alignment horizontal="center" vertical="center"/>
    </xf>
    <xf numFmtId="2" fontId="44" fillId="3" borderId="18" xfId="0" applyNumberFormat="1" applyFont="1" applyFill="1" applyBorder="1" applyAlignment="1">
      <alignment horizontal="center"/>
    </xf>
    <xf numFmtId="0" fontId="9" fillId="3" borderId="32" xfId="0" applyFont="1" applyFill="1" applyBorder="1"/>
    <xf numFmtId="0" fontId="9" fillId="3" borderId="39" xfId="0" applyFont="1" applyFill="1" applyBorder="1"/>
    <xf numFmtId="0" fontId="9" fillId="3" borderId="40" xfId="0" applyFont="1" applyFill="1" applyBorder="1"/>
    <xf numFmtId="0" fontId="14" fillId="3" borderId="0" xfId="4" applyNumberFormat="1" applyFont="1" applyFill="1" applyBorder="1"/>
    <xf numFmtId="0" fontId="11" fillId="3" borderId="7" xfId="0" applyFont="1" applyFill="1" applyBorder="1" applyAlignment="1">
      <alignment horizontal="left"/>
    </xf>
    <xf numFmtId="0" fontId="11" fillId="3" borderId="8" xfId="0" applyFont="1" applyFill="1" applyBorder="1" applyAlignment="1">
      <alignment horizontal="left"/>
    </xf>
    <xf numFmtId="3" fontId="0" fillId="3" borderId="0" xfId="0" applyNumberFormat="1" applyFill="1"/>
    <xf numFmtId="1" fontId="9" fillId="3" borderId="22" xfId="0" applyNumberFormat="1" applyFont="1" applyFill="1" applyBorder="1" applyAlignment="1">
      <alignment horizontal="center"/>
    </xf>
    <xf numFmtId="0" fontId="1" fillId="5" borderId="42" xfId="0" applyFont="1" applyFill="1" applyBorder="1" applyAlignment="1">
      <alignment horizontal="center" vertical="center"/>
    </xf>
    <xf numFmtId="0" fontId="1" fillId="5" borderId="57" xfId="0" applyFont="1" applyFill="1" applyBorder="1" applyAlignment="1">
      <alignment horizontal="center" vertical="center"/>
    </xf>
    <xf numFmtId="3" fontId="2" fillId="8" borderId="0" xfId="0" applyNumberFormat="1" applyFont="1" applyFill="1" applyBorder="1" applyAlignment="1">
      <alignment horizontal="center"/>
    </xf>
    <xf numFmtId="0" fontId="2" fillId="3" borderId="0" xfId="0" applyFont="1" applyFill="1" applyBorder="1"/>
    <xf numFmtId="0" fontId="9" fillId="3" borderId="15" xfId="0" applyFont="1" applyFill="1" applyBorder="1"/>
    <xf numFmtId="1" fontId="9" fillId="3" borderId="15" xfId="0" applyNumberFormat="1" applyFont="1" applyFill="1" applyBorder="1" applyAlignment="1">
      <alignment horizontal="center"/>
    </xf>
    <xf numFmtId="3" fontId="0" fillId="3" borderId="0" xfId="0" applyNumberFormat="1" applyFont="1" applyFill="1" applyBorder="1" applyAlignment="1">
      <alignment horizontal="left" vertical="center" wrapText="1"/>
    </xf>
    <xf numFmtId="0" fontId="14" fillId="3" borderId="0" xfId="4" applyNumberFormat="1" applyFont="1" applyFill="1" applyBorder="1" applyAlignment="1"/>
    <xf numFmtId="9" fontId="14" fillId="3" borderId="0" xfId="4" applyNumberFormat="1" applyFont="1" applyFill="1" applyBorder="1"/>
    <xf numFmtId="0" fontId="9" fillId="9" borderId="22" xfId="0" applyFont="1" applyFill="1" applyBorder="1"/>
    <xf numFmtId="1" fontId="9" fillId="9" borderId="22" xfId="0" applyNumberFormat="1" applyFont="1" applyFill="1" applyBorder="1" applyAlignment="1">
      <alignment horizontal="center"/>
    </xf>
    <xf numFmtId="1" fontId="9" fillId="9" borderId="14" xfId="0" applyNumberFormat="1" applyFont="1" applyFill="1" applyBorder="1" applyAlignment="1">
      <alignment horizontal="center"/>
    </xf>
    <xf numFmtId="0" fontId="31" fillId="3" borderId="34" xfId="4" applyNumberFormat="1" applyFont="1" applyFill="1" applyBorder="1"/>
    <xf numFmtId="0" fontId="0" fillId="3" borderId="0" xfId="0" quotePrefix="1" applyFill="1"/>
    <xf numFmtId="14" fontId="0" fillId="3" borderId="0" xfId="0" applyNumberFormat="1" applyFill="1"/>
    <xf numFmtId="9" fontId="0" fillId="3" borderId="25" xfId="3" applyFont="1" applyFill="1" applyBorder="1"/>
    <xf numFmtId="0" fontId="0" fillId="3" borderId="29" xfId="0" applyFill="1" applyBorder="1"/>
    <xf numFmtId="9" fontId="0" fillId="3" borderId="30" xfId="3" applyFont="1" applyFill="1" applyBorder="1"/>
    <xf numFmtId="0" fontId="0" fillId="3" borderId="31" xfId="0" applyFill="1" applyBorder="1"/>
    <xf numFmtId="0" fontId="0" fillId="3" borderId="39" xfId="0" applyFill="1" applyBorder="1"/>
    <xf numFmtId="0" fontId="0" fillId="3" borderId="42" xfId="0" applyFill="1" applyBorder="1"/>
    <xf numFmtId="9" fontId="0" fillId="3" borderId="43" xfId="0" applyNumberFormat="1" applyFill="1" applyBorder="1"/>
    <xf numFmtId="0" fontId="0" fillId="3" borderId="44" xfId="0" applyFill="1" applyBorder="1"/>
    <xf numFmtId="9" fontId="0" fillId="3" borderId="40" xfId="3" applyFont="1" applyFill="1" applyBorder="1"/>
    <xf numFmtId="0" fontId="44" fillId="3" borderId="74" xfId="0" applyFont="1" applyFill="1" applyBorder="1" applyAlignment="1">
      <alignment horizontal="center"/>
    </xf>
    <xf numFmtId="0" fontId="11" fillId="3" borderId="63" xfId="0" applyFont="1" applyFill="1" applyBorder="1" applyAlignment="1">
      <alignment horizontal="center"/>
    </xf>
    <xf numFmtId="0" fontId="40" fillId="5" borderId="18" xfId="0" applyFont="1" applyFill="1" applyBorder="1" applyAlignment="1">
      <alignment horizontal="center" vertical="center"/>
    </xf>
    <xf numFmtId="0" fontId="0" fillId="3" borderId="6" xfId="0" applyFont="1" applyFill="1" applyBorder="1"/>
    <xf numFmtId="1" fontId="11" fillId="3" borderId="0" xfId="0" applyNumberFormat="1" applyFont="1" applyFill="1" applyAlignment="1">
      <alignment horizontal="center"/>
    </xf>
    <xf numFmtId="0" fontId="30" fillId="3" borderId="0" xfId="0" applyFont="1" applyFill="1" applyAlignment="1">
      <alignment horizontal="left" vertical="top" wrapText="1"/>
    </xf>
    <xf numFmtId="2" fontId="30" fillId="6" borderId="7" xfId="1" applyNumberFormat="1" applyFont="1" applyFill="1" applyBorder="1" applyAlignment="1">
      <alignment horizontal="center" vertical="center"/>
    </xf>
    <xf numFmtId="0" fontId="31" fillId="3" borderId="25" xfId="4" applyNumberFormat="1" applyFont="1" applyFill="1" applyBorder="1" applyAlignment="1">
      <alignment horizontal="center"/>
    </xf>
    <xf numFmtId="9" fontId="31" fillId="3" borderId="25" xfId="0" applyNumberFormat="1" applyFont="1" applyFill="1" applyBorder="1"/>
    <xf numFmtId="0" fontId="54" fillId="10" borderId="25" xfId="0" applyFont="1" applyFill="1" applyBorder="1" applyAlignment="1">
      <alignment horizontal="center"/>
    </xf>
    <xf numFmtId="0" fontId="31" fillId="3" borderId="30" xfId="4" applyNumberFormat="1" applyFont="1" applyFill="1" applyBorder="1" applyAlignment="1">
      <alignment horizontal="center"/>
    </xf>
    <xf numFmtId="0" fontId="31" fillId="3" borderId="40" xfId="4" applyNumberFormat="1" applyFont="1" applyFill="1" applyBorder="1" applyAlignment="1">
      <alignment horizontal="center"/>
    </xf>
    <xf numFmtId="0" fontId="11" fillId="3" borderId="43" xfId="0" applyFont="1" applyFill="1" applyBorder="1" applyAlignment="1">
      <alignment horizontal="center"/>
    </xf>
    <xf numFmtId="0" fontId="31" fillId="3" borderId="39" xfId="4" applyNumberFormat="1" applyFont="1" applyFill="1" applyBorder="1"/>
    <xf numFmtId="3" fontId="52" fillId="5" borderId="37" xfId="0" applyNumberFormat="1" applyFont="1" applyFill="1" applyBorder="1" applyAlignment="1">
      <alignment horizontal="center" vertical="center" wrapText="1"/>
    </xf>
    <xf numFmtId="0" fontId="40" fillId="5" borderId="0" xfId="0" applyFont="1" applyFill="1" applyBorder="1" applyAlignment="1">
      <alignment horizontal="center" vertical="center"/>
    </xf>
    <xf numFmtId="0" fontId="31" fillId="3" borderId="25" xfId="4" applyFont="1" applyFill="1" applyBorder="1" applyAlignment="1">
      <alignment horizontal="center"/>
    </xf>
    <xf numFmtId="9" fontId="31" fillId="3" borderId="25" xfId="3" applyFont="1" applyFill="1" applyBorder="1"/>
    <xf numFmtId="0" fontId="54" fillId="10" borderId="31" xfId="0" applyFont="1" applyFill="1" applyBorder="1" applyAlignment="1">
      <alignment horizontal="center"/>
    </xf>
    <xf numFmtId="0" fontId="54" fillId="10" borderId="33" xfId="0" applyFont="1" applyFill="1" applyBorder="1" applyAlignment="1">
      <alignment horizontal="center"/>
    </xf>
    <xf numFmtId="9" fontId="31" fillId="3" borderId="40" xfId="3" applyFont="1" applyFill="1" applyBorder="1"/>
    <xf numFmtId="0" fontId="54" fillId="10" borderId="40" xfId="0" applyFont="1" applyFill="1" applyBorder="1" applyAlignment="1">
      <alignment horizontal="center"/>
    </xf>
    <xf numFmtId="0" fontId="54" fillId="10" borderId="41" xfId="0" applyFont="1" applyFill="1" applyBorder="1" applyAlignment="1">
      <alignment horizontal="center"/>
    </xf>
    <xf numFmtId="0" fontId="31" fillId="3" borderId="31" xfId="4" applyNumberFormat="1" applyFont="1" applyFill="1" applyBorder="1" applyAlignment="1">
      <alignment horizontal="center"/>
    </xf>
    <xf numFmtId="0" fontId="31" fillId="3" borderId="33" xfId="4" applyNumberFormat="1" applyFont="1" applyFill="1" applyBorder="1" applyAlignment="1">
      <alignment horizontal="center"/>
    </xf>
    <xf numFmtId="0" fontId="31" fillId="3" borderId="41" xfId="4" applyNumberFormat="1" applyFont="1" applyFill="1" applyBorder="1" applyAlignment="1">
      <alignment horizontal="center"/>
    </xf>
    <xf numFmtId="0" fontId="31" fillId="3" borderId="44" xfId="4" applyNumberFormat="1" applyFont="1" applyFill="1" applyBorder="1" applyAlignment="1">
      <alignment horizontal="center"/>
    </xf>
    <xf numFmtId="0" fontId="11" fillId="0" borderId="32" xfId="0" applyFont="1" applyFill="1" applyBorder="1"/>
    <xf numFmtId="0" fontId="11" fillId="0" borderId="39" xfId="0" applyFont="1" applyFill="1" applyBorder="1"/>
    <xf numFmtId="9" fontId="11" fillId="3" borderId="33" xfId="3" applyFont="1" applyFill="1" applyBorder="1" applyAlignment="1">
      <alignment horizontal="center"/>
    </xf>
    <xf numFmtId="9" fontId="11" fillId="3" borderId="40" xfId="3" applyFont="1" applyFill="1" applyBorder="1" applyAlignment="1">
      <alignment horizontal="center"/>
    </xf>
    <xf numFmtId="9" fontId="11" fillId="3" borderId="41" xfId="3" applyFont="1" applyFill="1" applyBorder="1" applyAlignment="1">
      <alignment horizontal="center"/>
    </xf>
    <xf numFmtId="9" fontId="11" fillId="6" borderId="0" xfId="0" applyNumberFormat="1" applyFont="1" applyFill="1"/>
    <xf numFmtId="9" fontId="11" fillId="3" borderId="30" xfId="3" applyFont="1" applyFill="1" applyBorder="1" applyAlignment="1">
      <alignment horizontal="center"/>
    </xf>
    <xf numFmtId="9" fontId="11" fillId="3" borderId="31" xfId="3" applyFont="1" applyFill="1" applyBorder="1" applyAlignment="1">
      <alignment horizontal="center"/>
    </xf>
    <xf numFmtId="9" fontId="11" fillId="6" borderId="4" xfId="3" applyFont="1" applyFill="1" applyBorder="1" applyProtection="1"/>
    <xf numFmtId="0" fontId="11" fillId="6" borderId="43" xfId="0" applyFont="1" applyFill="1" applyBorder="1" applyAlignment="1" applyProtection="1">
      <alignment horizontal="center" vertical="center"/>
      <protection locked="0"/>
    </xf>
    <xf numFmtId="0" fontId="27" fillId="3" borderId="52" xfId="0" applyFont="1" applyFill="1" applyBorder="1" applyProtection="1">
      <protection locked="0"/>
    </xf>
    <xf numFmtId="0" fontId="11" fillId="3" borderId="53" xfId="0" applyFont="1" applyFill="1" applyBorder="1" applyProtection="1">
      <protection locked="0"/>
    </xf>
    <xf numFmtId="165" fontId="11" fillId="3" borderId="54" xfId="0" quotePrefix="1" applyNumberFormat="1" applyFont="1" applyFill="1" applyBorder="1" applyProtection="1"/>
    <xf numFmtId="0" fontId="27" fillId="3" borderId="55" xfId="0" quotePrefix="1" applyFont="1" applyFill="1" applyBorder="1" applyProtection="1">
      <protection locked="0"/>
    </xf>
    <xf numFmtId="0" fontId="27" fillId="3" borderId="57" xfId="0" quotePrefix="1" applyFont="1" applyFill="1" applyBorder="1" applyAlignment="1" applyProtection="1">
      <alignment vertical="center"/>
      <protection locked="0"/>
    </xf>
    <xf numFmtId="2" fontId="30" fillId="3" borderId="58" xfId="0" applyNumberFormat="1" applyFont="1" applyFill="1" applyBorder="1" applyAlignment="1" applyProtection="1">
      <alignment vertical="center" wrapText="1"/>
    </xf>
    <xf numFmtId="167" fontId="11" fillId="3" borderId="56" xfId="8" applyNumberFormat="1" applyFont="1" applyFill="1" applyBorder="1" applyProtection="1">
      <protection locked="0"/>
    </xf>
    <xf numFmtId="0" fontId="31" fillId="6" borderId="0" xfId="4" applyFont="1" applyFill="1"/>
    <xf numFmtId="0" fontId="11" fillId="6" borderId="4" xfId="3" applyNumberFormat="1" applyFont="1" applyFill="1" applyBorder="1" applyProtection="1"/>
    <xf numFmtId="9" fontId="31" fillId="3" borderId="30" xfId="3" applyNumberFormat="1" applyFont="1" applyFill="1" applyBorder="1"/>
    <xf numFmtId="9" fontId="31" fillId="3" borderId="40" xfId="3" applyNumberFormat="1" applyFont="1" applyFill="1" applyBorder="1"/>
    <xf numFmtId="0" fontId="11" fillId="6" borderId="20" xfId="0" applyFont="1" applyFill="1" applyBorder="1" applyAlignment="1" applyProtection="1">
      <alignment horizontal="center" vertical="center"/>
    </xf>
    <xf numFmtId="0" fontId="11" fillId="6" borderId="10" xfId="0" applyFont="1" applyFill="1" applyBorder="1" applyAlignment="1" applyProtection="1">
      <alignment horizontal="center" vertical="center"/>
    </xf>
    <xf numFmtId="165" fontId="11" fillId="6" borderId="75" xfId="0" applyNumberFormat="1" applyFont="1" applyFill="1" applyBorder="1" applyAlignment="1" applyProtection="1">
      <alignment horizontal="center" vertical="center"/>
    </xf>
    <xf numFmtId="0" fontId="11" fillId="3" borderId="31" xfId="0" applyFont="1" applyFill="1" applyBorder="1" applyAlignment="1">
      <alignment horizontal="center"/>
    </xf>
    <xf numFmtId="0" fontId="9" fillId="3" borderId="29" xfId="0" applyFont="1" applyFill="1" applyBorder="1"/>
    <xf numFmtId="0" fontId="9" fillId="3" borderId="30" xfId="0" applyFont="1" applyFill="1" applyBorder="1"/>
    <xf numFmtId="0" fontId="11" fillId="3" borderId="30" xfId="0" applyFont="1" applyFill="1" applyBorder="1" applyAlignment="1">
      <alignment horizontal="center"/>
    </xf>
    <xf numFmtId="1" fontId="11" fillId="3" borderId="30" xfId="0" applyNumberFormat="1" applyFont="1" applyFill="1" applyBorder="1" applyAlignment="1">
      <alignment horizontal="center"/>
    </xf>
    <xf numFmtId="1" fontId="11" fillId="3" borderId="31" xfId="0" applyNumberFormat="1" applyFont="1" applyFill="1" applyBorder="1" applyAlignment="1">
      <alignment horizontal="center"/>
    </xf>
    <xf numFmtId="0" fontId="47" fillId="5" borderId="52" xfId="0" applyFont="1" applyFill="1" applyBorder="1" applyAlignment="1" applyProtection="1"/>
    <xf numFmtId="0" fontId="23" fillId="9" borderId="60" xfId="0" applyFont="1" applyFill="1" applyBorder="1" applyAlignment="1" applyProtection="1">
      <alignment horizontal="center" vertical="center"/>
    </xf>
    <xf numFmtId="0" fontId="40" fillId="5" borderId="21" xfId="0" applyFont="1" applyFill="1" applyBorder="1" applyAlignment="1">
      <alignment horizontal="center" vertical="center"/>
    </xf>
    <xf numFmtId="0" fontId="40" fillId="5" borderId="43" xfId="0" applyFont="1" applyFill="1" applyBorder="1" applyAlignment="1">
      <alignment horizontal="center" vertical="center"/>
    </xf>
    <xf numFmtId="0" fontId="40" fillId="5" borderId="20" xfId="0" applyFont="1" applyFill="1" applyBorder="1" applyAlignment="1">
      <alignment horizontal="center" vertical="center"/>
    </xf>
    <xf numFmtId="2" fontId="44" fillId="3" borderId="17" xfId="0" applyNumberFormat="1" applyFont="1" applyFill="1" applyBorder="1" applyAlignment="1">
      <alignment horizontal="center"/>
    </xf>
    <xf numFmtId="2" fontId="44" fillId="3" borderId="10" xfId="0" applyNumberFormat="1" applyFont="1" applyFill="1" applyBorder="1" applyAlignment="1">
      <alignment horizontal="center"/>
    </xf>
    <xf numFmtId="0" fontId="40" fillId="5" borderId="0" xfId="0" applyFont="1" applyFill="1" applyAlignment="1">
      <alignment horizontal="left"/>
    </xf>
    <xf numFmtId="0" fontId="11" fillId="6" borderId="0" xfId="0" quotePrefix="1" applyFont="1" applyFill="1" applyBorder="1" applyAlignment="1">
      <alignment horizontal="left" vertical="top" indent="1"/>
    </xf>
    <xf numFmtId="0" fontId="8" fillId="2" borderId="0" xfId="0" applyFont="1" applyFill="1" applyAlignment="1">
      <alignment horizontal="left" vertical="center"/>
    </xf>
    <xf numFmtId="0" fontId="0" fillId="3" borderId="0" xfId="0" applyFill="1" applyAlignment="1">
      <alignment horizontal="center"/>
    </xf>
    <xf numFmtId="0" fontId="23" fillId="6" borderId="12" xfId="0" applyFont="1" applyFill="1" applyBorder="1" applyAlignment="1" applyProtection="1">
      <alignment horizontal="center"/>
    </xf>
    <xf numFmtId="0" fontId="23" fillId="6" borderId="0" xfId="0" applyFont="1" applyFill="1" applyBorder="1" applyAlignment="1" applyProtection="1">
      <alignment horizontal="center"/>
    </xf>
    <xf numFmtId="0" fontId="23" fillId="6" borderId="10" xfId="0" applyFont="1" applyFill="1" applyBorder="1" applyAlignment="1" applyProtection="1">
      <alignment horizontal="center"/>
    </xf>
    <xf numFmtId="0" fontId="23" fillId="6" borderId="11" xfId="0" applyFont="1" applyFill="1" applyBorder="1" applyAlignment="1" applyProtection="1">
      <alignment horizontal="center"/>
    </xf>
    <xf numFmtId="0" fontId="8" fillId="5" borderId="10" xfId="0" applyFont="1" applyFill="1" applyBorder="1" applyAlignment="1" applyProtection="1">
      <alignment horizontal="center" vertical="center"/>
    </xf>
    <xf numFmtId="0" fontId="8" fillId="5" borderId="11" xfId="0" applyFont="1" applyFill="1" applyBorder="1" applyAlignment="1" applyProtection="1">
      <alignment horizontal="center" vertical="center"/>
    </xf>
    <xf numFmtId="0" fontId="8" fillId="5" borderId="8" xfId="0" applyFont="1" applyFill="1" applyBorder="1" applyAlignment="1" applyProtection="1">
      <alignment horizontal="center" vertical="center"/>
    </xf>
    <xf numFmtId="0" fontId="8" fillId="5" borderId="14" xfId="0" applyFont="1" applyFill="1" applyBorder="1" applyAlignment="1" applyProtection="1">
      <alignment horizontal="center" vertical="center"/>
    </xf>
    <xf numFmtId="0" fontId="8" fillId="5" borderId="4" xfId="0" applyFont="1" applyFill="1" applyBorder="1" applyAlignment="1" applyProtection="1">
      <alignment horizontal="center" vertical="center"/>
    </xf>
    <xf numFmtId="0" fontId="8" fillId="5" borderId="6" xfId="0" applyFont="1" applyFill="1" applyBorder="1" applyAlignment="1" applyProtection="1">
      <alignment horizontal="center" vertical="center"/>
    </xf>
    <xf numFmtId="0" fontId="11" fillId="6" borderId="3" xfId="0" applyFont="1" applyFill="1" applyBorder="1" applyAlignment="1" applyProtection="1">
      <alignment horizontal="center"/>
      <protection locked="0"/>
    </xf>
    <xf numFmtId="0" fontId="11" fillId="6" borderId="1" xfId="0" applyFont="1" applyFill="1" applyBorder="1" applyAlignment="1" applyProtection="1">
      <alignment horizontal="center"/>
    </xf>
    <xf numFmtId="0" fontId="11" fillId="6" borderId="2" xfId="0" applyFont="1" applyFill="1" applyBorder="1" applyAlignment="1" applyProtection="1">
      <alignment horizontal="center"/>
      <protection locked="0"/>
    </xf>
    <xf numFmtId="0" fontId="51" fillId="5" borderId="70" xfId="0" applyFont="1" applyFill="1" applyBorder="1" applyAlignment="1" applyProtection="1">
      <alignment horizontal="center"/>
      <protection locked="0"/>
    </xf>
    <xf numFmtId="0" fontId="51" fillId="5" borderId="54" xfId="0" applyFont="1" applyFill="1" applyBorder="1" applyAlignment="1" applyProtection="1">
      <alignment horizontal="center"/>
      <protection locked="0"/>
    </xf>
    <xf numFmtId="0" fontId="51" fillId="5" borderId="70" xfId="0" applyFont="1" applyFill="1" applyBorder="1" applyAlignment="1" applyProtection="1">
      <alignment horizontal="center" vertical="center"/>
      <protection locked="0"/>
    </xf>
    <xf numFmtId="0" fontId="51" fillId="5" borderId="54" xfId="0" applyFont="1" applyFill="1" applyBorder="1" applyAlignment="1" applyProtection="1">
      <alignment horizontal="center" vertical="center"/>
      <protection locked="0"/>
    </xf>
    <xf numFmtId="0" fontId="47" fillId="5" borderId="52" xfId="0" applyFont="1" applyFill="1" applyBorder="1" applyAlignment="1" applyProtection="1">
      <alignment horizontal="center"/>
    </xf>
    <xf numFmtId="0" fontId="47" fillId="5" borderId="53" xfId="0" applyFont="1" applyFill="1" applyBorder="1" applyAlignment="1" applyProtection="1">
      <alignment horizontal="center"/>
    </xf>
    <xf numFmtId="0" fontId="47" fillId="5" borderId="54" xfId="0" applyFont="1" applyFill="1" applyBorder="1" applyAlignment="1" applyProtection="1">
      <alignment horizontal="center"/>
    </xf>
    <xf numFmtId="0" fontId="46" fillId="5" borderId="52" xfId="0" applyFont="1" applyFill="1" applyBorder="1" applyAlignment="1" applyProtection="1">
      <alignment horizontal="center"/>
    </xf>
    <xf numFmtId="0" fontId="46" fillId="5" borderId="53" xfId="0" applyFont="1" applyFill="1" applyBorder="1" applyAlignment="1" applyProtection="1">
      <alignment horizontal="center"/>
    </xf>
    <xf numFmtId="0" fontId="46" fillId="5" borderId="54" xfId="0" applyFont="1" applyFill="1" applyBorder="1" applyAlignment="1" applyProtection="1">
      <alignment horizontal="center"/>
    </xf>
    <xf numFmtId="0" fontId="31" fillId="6" borderId="60" xfId="0" applyFont="1" applyFill="1" applyBorder="1" applyAlignment="1" applyProtection="1">
      <alignment horizontal="center" vertical="center" wrapText="1"/>
    </xf>
    <xf numFmtId="0" fontId="31" fillId="6" borderId="13" xfId="0" applyFont="1" applyFill="1" applyBorder="1" applyAlignment="1" applyProtection="1">
      <alignment horizontal="center" vertical="center" wrapText="1"/>
    </xf>
    <xf numFmtId="0" fontId="31" fillId="6" borderId="62" xfId="0" applyFont="1" applyFill="1" applyBorder="1" applyAlignment="1" applyProtection="1">
      <alignment horizontal="center" vertical="center" wrapText="1"/>
    </xf>
    <xf numFmtId="0" fontId="26" fillId="9" borderId="11" xfId="0" applyFont="1" applyFill="1" applyBorder="1" applyAlignment="1">
      <alignment horizontal="center" vertical="center"/>
    </xf>
    <xf numFmtId="0" fontId="26" fillId="9" borderId="4" xfId="0" applyFont="1" applyFill="1" applyBorder="1" applyAlignment="1">
      <alignment horizontal="center" vertical="center"/>
    </xf>
    <xf numFmtId="0" fontId="23" fillId="9" borderId="17" xfId="0" applyFont="1" applyFill="1" applyBorder="1" applyAlignment="1">
      <alignment horizontal="left"/>
    </xf>
    <xf numFmtId="0" fontId="23" fillId="9" borderId="7" xfId="0" applyFont="1" applyFill="1" applyBorder="1" applyAlignment="1">
      <alignment horizontal="left"/>
    </xf>
    <xf numFmtId="0" fontId="23" fillId="9" borderId="17" xfId="0" applyFont="1" applyFill="1" applyBorder="1" applyAlignment="1">
      <alignment horizontal="center"/>
    </xf>
    <xf numFmtId="0" fontId="23" fillId="9" borderId="16" xfId="0" applyFont="1" applyFill="1" applyBorder="1" applyAlignment="1">
      <alignment horizontal="center"/>
    </xf>
    <xf numFmtId="0" fontId="23" fillId="9" borderId="7" xfId="0" applyFont="1" applyFill="1" applyBorder="1" applyAlignment="1">
      <alignment horizontal="center"/>
    </xf>
    <xf numFmtId="167" fontId="11" fillId="9" borderId="17" xfId="3" applyNumberFormat="1" applyFont="1" applyFill="1" applyBorder="1" applyAlignment="1" applyProtection="1">
      <alignment horizontal="center"/>
      <protection locked="0"/>
    </xf>
    <xf numFmtId="167" fontId="11" fillId="9" borderId="16" xfId="3" applyNumberFormat="1" applyFont="1" applyFill="1" applyBorder="1" applyAlignment="1" applyProtection="1">
      <alignment horizontal="center"/>
      <protection locked="0"/>
    </xf>
    <xf numFmtId="167" fontId="11" fillId="9" borderId="7" xfId="3" applyNumberFormat="1" applyFont="1" applyFill="1" applyBorder="1" applyAlignment="1" applyProtection="1">
      <alignment horizontal="center"/>
      <protection locked="0"/>
    </xf>
    <xf numFmtId="9" fontId="11" fillId="9" borderId="49" xfId="3" applyFont="1" applyFill="1" applyBorder="1" applyAlignment="1">
      <alignment horizontal="right"/>
    </xf>
    <xf numFmtId="9" fontId="11" fillId="9" borderId="70" xfId="3" applyFont="1" applyFill="1" applyBorder="1" applyAlignment="1">
      <alignment horizontal="right"/>
    </xf>
    <xf numFmtId="9" fontId="11" fillId="9" borderId="48" xfId="3" applyFont="1" applyFill="1" applyBorder="1" applyAlignment="1">
      <alignment horizontal="right"/>
    </xf>
    <xf numFmtId="9" fontId="11" fillId="9" borderId="64" xfId="3" applyFont="1" applyFill="1" applyBorder="1" applyAlignment="1">
      <alignment horizontal="right"/>
    </xf>
    <xf numFmtId="9" fontId="11" fillId="9" borderId="68" xfId="3" applyFont="1" applyFill="1" applyBorder="1" applyAlignment="1">
      <alignment horizontal="right"/>
    </xf>
    <xf numFmtId="9" fontId="11" fillId="9" borderId="65" xfId="3" applyFont="1" applyFill="1" applyBorder="1" applyAlignment="1">
      <alignment horizontal="right"/>
    </xf>
    <xf numFmtId="9" fontId="11" fillId="9" borderId="17" xfId="3" applyFont="1" applyFill="1" applyBorder="1" applyAlignment="1">
      <alignment horizontal="right"/>
    </xf>
    <xf numFmtId="9" fontId="11" fillId="9" borderId="16" xfId="3" applyFont="1" applyFill="1" applyBorder="1" applyAlignment="1">
      <alignment horizontal="right"/>
    </xf>
    <xf numFmtId="9" fontId="11" fillId="9" borderId="7" xfId="3" applyFont="1" applyFill="1" applyBorder="1" applyAlignment="1">
      <alignment horizontal="right"/>
    </xf>
    <xf numFmtId="167" fontId="11" fillId="9" borderId="25" xfId="0" applyNumberFormat="1" applyFont="1" applyFill="1" applyBorder="1" applyAlignment="1">
      <alignment horizontal="center"/>
    </xf>
    <xf numFmtId="167" fontId="11" fillId="9" borderId="25" xfId="3" applyNumberFormat="1" applyFont="1" applyFill="1" applyBorder="1" applyAlignment="1" applyProtection="1">
      <alignment horizontal="center"/>
      <protection locked="0"/>
    </xf>
    <xf numFmtId="9" fontId="11" fillId="9" borderId="25" xfId="3" applyFont="1" applyFill="1" applyBorder="1" applyAlignment="1">
      <alignment horizontal="right"/>
    </xf>
    <xf numFmtId="167" fontId="11" fillId="9" borderId="7" xfId="0" applyNumberFormat="1" applyFont="1" applyFill="1" applyBorder="1" applyAlignment="1">
      <alignment horizontal="center"/>
    </xf>
    <xf numFmtId="167" fontId="11" fillId="9" borderId="25" xfId="0" applyNumberFormat="1" applyFont="1" applyFill="1" applyBorder="1" applyAlignment="1" applyProtection="1">
      <alignment horizontal="center"/>
      <protection locked="0"/>
    </xf>
    <xf numFmtId="167" fontId="11" fillId="9" borderId="49" xfId="3" applyNumberFormat="1" applyFont="1" applyFill="1" applyBorder="1" applyAlignment="1">
      <alignment horizontal="center"/>
    </xf>
    <xf numFmtId="167" fontId="11" fillId="9" borderId="70" xfId="3" applyNumberFormat="1" applyFont="1" applyFill="1" applyBorder="1" applyAlignment="1">
      <alignment horizontal="center"/>
    </xf>
    <xf numFmtId="167" fontId="11" fillId="9" borderId="48" xfId="3" applyNumberFormat="1" applyFont="1" applyFill="1" applyBorder="1" applyAlignment="1">
      <alignment horizontal="center"/>
    </xf>
    <xf numFmtId="167" fontId="11" fillId="9" borderId="64" xfId="0" applyNumberFormat="1" applyFont="1" applyFill="1" applyBorder="1" applyAlignment="1">
      <alignment horizontal="center"/>
    </xf>
    <xf numFmtId="167" fontId="11" fillId="9" borderId="68" xfId="0" applyNumberFormat="1" applyFont="1" applyFill="1" applyBorder="1" applyAlignment="1">
      <alignment horizontal="center"/>
    </xf>
    <xf numFmtId="167" fontId="11" fillId="9" borderId="65" xfId="0" applyNumberFormat="1" applyFont="1" applyFill="1" applyBorder="1" applyAlignment="1">
      <alignment horizontal="center"/>
    </xf>
    <xf numFmtId="167" fontId="11" fillId="9" borderId="17" xfId="0" applyNumberFormat="1" applyFont="1" applyFill="1" applyBorder="1" applyAlignment="1">
      <alignment horizontal="center"/>
    </xf>
    <xf numFmtId="167" fontId="11" fillId="9" borderId="16" xfId="0" applyNumberFormat="1" applyFont="1" applyFill="1" applyBorder="1" applyAlignment="1">
      <alignment horizontal="center"/>
    </xf>
    <xf numFmtId="167" fontId="11" fillId="9" borderId="64" xfId="0" applyNumberFormat="1" applyFont="1" applyFill="1" applyBorder="1" applyAlignment="1" applyProtection="1">
      <alignment horizontal="center"/>
      <protection locked="0"/>
    </xf>
    <xf numFmtId="167" fontId="11" fillId="9" borderId="68" xfId="0" applyNumberFormat="1" applyFont="1" applyFill="1" applyBorder="1" applyAlignment="1" applyProtection="1">
      <alignment horizontal="center"/>
      <protection locked="0"/>
    </xf>
    <xf numFmtId="167" fontId="11" fillId="9" borderId="65" xfId="0" applyNumberFormat="1" applyFont="1" applyFill="1" applyBorder="1" applyAlignment="1" applyProtection="1">
      <alignment horizontal="center"/>
      <protection locked="0"/>
    </xf>
    <xf numFmtId="167" fontId="11" fillId="9" borderId="64" xfId="3" applyNumberFormat="1" applyFont="1" applyFill="1" applyBorder="1" applyAlignment="1" applyProtection="1">
      <alignment horizontal="center"/>
      <protection locked="0"/>
    </xf>
    <xf numFmtId="167" fontId="11" fillId="9" borderId="68" xfId="3" applyNumberFormat="1" applyFont="1" applyFill="1" applyBorder="1" applyAlignment="1" applyProtection="1">
      <alignment horizontal="center"/>
      <protection locked="0"/>
    </xf>
    <xf numFmtId="167" fontId="11" fillId="9" borderId="65" xfId="3" applyNumberFormat="1" applyFont="1" applyFill="1" applyBorder="1" applyAlignment="1" applyProtection="1">
      <alignment horizontal="center"/>
      <protection locked="0"/>
    </xf>
    <xf numFmtId="167" fontId="11" fillId="9" borderId="17" xfId="0" applyNumberFormat="1" applyFont="1" applyFill="1" applyBorder="1" applyAlignment="1" applyProtection="1">
      <alignment horizontal="center"/>
      <protection locked="0"/>
    </xf>
    <xf numFmtId="167" fontId="11" fillId="9" borderId="16" xfId="0" applyNumberFormat="1" applyFont="1" applyFill="1" applyBorder="1" applyAlignment="1" applyProtection="1">
      <alignment horizontal="center"/>
      <protection locked="0"/>
    </xf>
    <xf numFmtId="167" fontId="11" fillId="9" borderId="7" xfId="0" applyNumberFormat="1" applyFont="1" applyFill="1" applyBorder="1" applyAlignment="1" applyProtection="1">
      <alignment horizontal="center"/>
      <protection locked="0"/>
    </xf>
    <xf numFmtId="0" fontId="11" fillId="9" borderId="0" xfId="0" applyFont="1" applyFill="1" applyAlignment="1" applyProtection="1">
      <alignment horizontal="right"/>
      <protection locked="0"/>
    </xf>
    <xf numFmtId="0" fontId="11" fillId="9" borderId="0" xfId="0" applyFont="1" applyFill="1" applyAlignment="1" applyProtection="1">
      <alignment horizontal="center"/>
      <protection locked="0"/>
    </xf>
    <xf numFmtId="167" fontId="11" fillId="9" borderId="49" xfId="0" applyNumberFormat="1" applyFont="1" applyFill="1" applyBorder="1" applyAlignment="1">
      <alignment horizontal="center"/>
    </xf>
    <xf numFmtId="167" fontId="11" fillId="9" borderId="70" xfId="0" applyNumberFormat="1" applyFont="1" applyFill="1" applyBorder="1" applyAlignment="1">
      <alignment horizontal="center"/>
    </xf>
    <xf numFmtId="167" fontId="11" fillId="9" borderId="48" xfId="0" applyNumberFormat="1" applyFont="1" applyFill="1" applyBorder="1" applyAlignment="1">
      <alignment horizontal="center"/>
    </xf>
    <xf numFmtId="3" fontId="11" fillId="9" borderId="0" xfId="0" applyNumberFormat="1" applyFont="1" applyFill="1" applyAlignment="1">
      <alignment horizontal="center"/>
    </xf>
    <xf numFmtId="0" fontId="11" fillId="9" borderId="0" xfId="0" applyFont="1" applyFill="1" applyAlignment="1">
      <alignment horizontal="center"/>
    </xf>
    <xf numFmtId="167" fontId="29" fillId="11" borderId="0" xfId="8" applyNumberFormat="1" applyFont="1" applyFill="1" applyAlignment="1">
      <alignment horizontal="center" vertical="center"/>
    </xf>
    <xf numFmtId="0" fontId="33" fillId="11" borderId="0" xfId="0" applyFont="1" applyFill="1" applyAlignment="1">
      <alignment horizontal="center" vertical="center"/>
    </xf>
    <xf numFmtId="0" fontId="34" fillId="9" borderId="16" xfId="0" applyFont="1" applyFill="1" applyBorder="1" applyAlignment="1">
      <alignment horizontal="center"/>
    </xf>
    <xf numFmtId="166" fontId="29" fillId="11" borderId="0" xfId="1" applyNumberFormat="1" applyFont="1" applyFill="1" applyAlignment="1">
      <alignment horizontal="center" vertical="center"/>
    </xf>
    <xf numFmtId="167" fontId="56" fillId="11" borderId="0" xfId="8" applyNumberFormat="1" applyFont="1" applyFill="1" applyAlignment="1">
      <alignment horizontal="center" vertical="center"/>
    </xf>
    <xf numFmtId="0" fontId="57" fillId="5" borderId="17" xfId="0" applyFont="1" applyFill="1" applyBorder="1" applyAlignment="1">
      <alignment horizontal="center" vertical="center"/>
    </xf>
    <xf numFmtId="0" fontId="57" fillId="5" borderId="16" xfId="0" applyFont="1" applyFill="1" applyBorder="1" applyAlignment="1">
      <alignment horizontal="center" vertical="center"/>
    </xf>
    <xf numFmtId="0" fontId="57" fillId="5" borderId="7" xfId="0" applyFont="1" applyFill="1" applyBorder="1" applyAlignment="1">
      <alignment horizontal="center" vertical="center"/>
    </xf>
    <xf numFmtId="0" fontId="0" fillId="3" borderId="17" xfId="0" applyFill="1" applyBorder="1" applyAlignment="1">
      <alignment horizontal="left"/>
    </xf>
    <xf numFmtId="0" fontId="0" fillId="3" borderId="16" xfId="0" applyFill="1" applyBorder="1" applyAlignment="1">
      <alignment horizontal="left"/>
    </xf>
    <xf numFmtId="0" fontId="0" fillId="3" borderId="7" xfId="0" applyFill="1" applyBorder="1" applyAlignment="1">
      <alignment horizontal="left"/>
    </xf>
    <xf numFmtId="0" fontId="58" fillId="5" borderId="16" xfId="0" applyFont="1" applyFill="1" applyBorder="1" applyAlignment="1">
      <alignment horizontal="center" vertical="center" wrapText="1"/>
    </xf>
    <xf numFmtId="0" fontId="40" fillId="5" borderId="36" xfId="0" applyFont="1" applyFill="1" applyBorder="1" applyAlignment="1">
      <alignment horizontal="center" vertical="center"/>
    </xf>
    <xf numFmtId="0" fontId="40" fillId="5" borderId="37" xfId="0" applyFont="1" applyFill="1" applyBorder="1" applyAlignment="1">
      <alignment horizontal="center" vertical="center"/>
    </xf>
    <xf numFmtId="0" fontId="40" fillId="5" borderId="61" xfId="0" applyFont="1" applyFill="1" applyBorder="1" applyAlignment="1">
      <alignment horizontal="center" vertical="center"/>
    </xf>
    <xf numFmtId="0" fontId="11" fillId="3" borderId="52" xfId="0" applyFont="1" applyFill="1" applyBorder="1" applyAlignment="1">
      <alignment horizontal="left" vertical="top" wrapText="1"/>
    </xf>
    <xf numFmtId="0" fontId="11" fillId="3" borderId="53" xfId="0" applyFont="1" applyFill="1" applyBorder="1" applyAlignment="1">
      <alignment horizontal="left" vertical="top" wrapText="1"/>
    </xf>
    <xf numFmtId="0" fontId="11" fillId="3" borderId="54" xfId="0" applyFont="1" applyFill="1" applyBorder="1" applyAlignment="1">
      <alignment horizontal="left" vertical="top" wrapText="1"/>
    </xf>
    <xf numFmtId="0" fontId="11" fillId="3" borderId="55" xfId="0" applyFont="1" applyFill="1" applyBorder="1" applyAlignment="1">
      <alignment horizontal="left" vertical="top" wrapText="1"/>
    </xf>
    <xf numFmtId="0" fontId="11" fillId="3" borderId="0" xfId="0" applyFont="1" applyFill="1" applyBorder="1" applyAlignment="1">
      <alignment horizontal="left" vertical="top" wrapText="1"/>
    </xf>
    <xf numFmtId="0" fontId="11" fillId="3" borderId="56" xfId="0" applyFont="1" applyFill="1" applyBorder="1" applyAlignment="1">
      <alignment horizontal="left" vertical="top" wrapText="1"/>
    </xf>
    <xf numFmtId="0" fontId="11" fillId="3" borderId="57" xfId="0" applyFont="1" applyFill="1" applyBorder="1" applyAlignment="1">
      <alignment horizontal="left" vertical="top" wrapText="1"/>
    </xf>
    <xf numFmtId="0" fontId="11" fillId="3" borderId="9" xfId="0" applyFont="1" applyFill="1" applyBorder="1" applyAlignment="1">
      <alignment horizontal="left" vertical="top" wrapText="1"/>
    </xf>
    <xf numFmtId="0" fontId="11" fillId="3" borderId="58" xfId="0" applyFont="1" applyFill="1" applyBorder="1" applyAlignment="1">
      <alignment horizontal="left" vertical="top" wrapText="1"/>
    </xf>
    <xf numFmtId="0" fontId="11" fillId="3" borderId="53" xfId="0" applyFont="1" applyFill="1" applyBorder="1" applyAlignment="1">
      <alignment horizontal="left" vertical="top"/>
    </xf>
    <xf numFmtId="0" fontId="11" fillId="3" borderId="54" xfId="0" applyFont="1" applyFill="1" applyBorder="1" applyAlignment="1">
      <alignment horizontal="left" vertical="top"/>
    </xf>
    <xf numFmtId="0" fontId="11" fillId="3" borderId="55" xfId="0" applyFont="1" applyFill="1" applyBorder="1" applyAlignment="1">
      <alignment horizontal="left" vertical="top"/>
    </xf>
    <xf numFmtId="0" fontId="11" fillId="3" borderId="0" xfId="0" applyFont="1" applyFill="1" applyBorder="1" applyAlignment="1">
      <alignment horizontal="left" vertical="top"/>
    </xf>
    <xf numFmtId="0" fontId="11" fillId="3" borderId="56" xfId="0" applyFont="1" applyFill="1" applyBorder="1" applyAlignment="1">
      <alignment horizontal="left" vertical="top"/>
    </xf>
    <xf numFmtId="0" fontId="11" fillId="3" borderId="57" xfId="0" applyFont="1" applyFill="1" applyBorder="1" applyAlignment="1">
      <alignment horizontal="left" vertical="top"/>
    </xf>
    <xf numFmtId="0" fontId="11" fillId="3" borderId="9" xfId="0" applyFont="1" applyFill="1" applyBorder="1" applyAlignment="1">
      <alignment horizontal="left" vertical="top"/>
    </xf>
    <xf numFmtId="0" fontId="11" fillId="3" borderId="58" xfId="0" applyFont="1" applyFill="1" applyBorder="1" applyAlignment="1">
      <alignment horizontal="left" vertical="top"/>
    </xf>
    <xf numFmtId="3" fontId="52" fillId="5" borderId="30" xfId="0" applyNumberFormat="1" applyFont="1" applyFill="1" applyBorder="1" applyAlignment="1">
      <alignment horizontal="center" vertical="center" wrapText="1"/>
    </xf>
    <xf numFmtId="3" fontId="52" fillId="5" borderId="31" xfId="0" applyNumberFormat="1" applyFont="1" applyFill="1" applyBorder="1" applyAlignment="1">
      <alignment horizontal="center" vertical="center" wrapText="1"/>
    </xf>
    <xf numFmtId="0" fontId="40" fillId="5" borderId="53" xfId="0" applyFont="1" applyFill="1" applyBorder="1" applyAlignment="1">
      <alignment horizontal="center"/>
    </xf>
    <xf numFmtId="0" fontId="40" fillId="5" borderId="54" xfId="0" applyFont="1" applyFill="1" applyBorder="1" applyAlignment="1">
      <alignment horizontal="center"/>
    </xf>
    <xf numFmtId="3" fontId="2" fillId="8" borderId="3" xfId="0" applyNumberFormat="1" applyFont="1" applyFill="1" applyBorder="1" applyAlignment="1">
      <alignment horizontal="center"/>
    </xf>
    <xf numFmtId="0" fontId="2" fillId="8" borderId="0" xfId="0" applyFont="1" applyFill="1" applyAlignment="1">
      <alignment horizontal="center"/>
    </xf>
    <xf numFmtId="0" fontId="2" fillId="3" borderId="56" xfId="0" applyFont="1" applyFill="1" applyBorder="1" applyAlignment="1">
      <alignment horizontal="center" vertical="center" textRotation="45"/>
    </xf>
    <xf numFmtId="0" fontId="2" fillId="3" borderId="0" xfId="0" applyFont="1" applyFill="1" applyAlignment="1">
      <alignment horizontal="center" vertical="center" textRotation="45"/>
    </xf>
    <xf numFmtId="0" fontId="24" fillId="5" borderId="0" xfId="0" applyFont="1" applyFill="1" applyAlignment="1">
      <alignment horizontal="center"/>
    </xf>
    <xf numFmtId="0" fontId="0" fillId="3" borderId="0" xfId="0" applyFill="1" applyAlignment="1">
      <alignment horizontal="center" vertical="center" textRotation="45"/>
    </xf>
    <xf numFmtId="0" fontId="1" fillId="3" borderId="0" xfId="0" applyFont="1" applyFill="1" applyAlignment="1">
      <alignment horizontal="center"/>
    </xf>
    <xf numFmtId="0" fontId="0" fillId="3" borderId="24" xfId="0" applyFill="1" applyBorder="1" applyAlignment="1">
      <alignment horizontal="center" vertical="center"/>
    </xf>
    <xf numFmtId="0" fontId="25" fillId="5" borderId="0" xfId="0" applyFont="1" applyFill="1" applyAlignment="1">
      <alignment horizontal="center"/>
    </xf>
    <xf numFmtId="0" fontId="0" fillId="3" borderId="0" xfId="0" applyFont="1" applyFill="1" applyAlignment="1">
      <alignment horizontal="center" vertical="center" textRotation="45"/>
    </xf>
    <xf numFmtId="0" fontId="0" fillId="3" borderId="0" xfId="0" applyFill="1" applyAlignment="1">
      <alignment horizontal="center" vertical="center" textRotation="45" wrapText="1"/>
    </xf>
    <xf numFmtId="0" fontId="22" fillId="3" borderId="0" xfId="0" applyFont="1" applyFill="1" applyAlignment="1">
      <alignment horizontal="center"/>
    </xf>
    <xf numFmtId="0" fontId="19" fillId="5" borderId="0" xfId="0" applyFont="1" applyFill="1" applyAlignment="1">
      <alignment horizontal="center"/>
    </xf>
    <xf numFmtId="0" fontId="6" fillId="5" borderId="0" xfId="0" applyFont="1" applyFill="1" applyBorder="1" applyAlignment="1">
      <alignment horizontal="left" vertical="center"/>
    </xf>
    <xf numFmtId="0" fontId="23" fillId="12" borderId="52" xfId="0" applyFont="1" applyFill="1" applyBorder="1" applyAlignment="1">
      <alignment horizontal="center"/>
    </xf>
    <xf numFmtId="0" fontId="23" fillId="12" borderId="53" xfId="0" applyFont="1" applyFill="1" applyBorder="1" applyAlignment="1">
      <alignment horizontal="center"/>
    </xf>
    <xf numFmtId="0" fontId="23" fillId="12" borderId="54" xfId="0" applyFont="1" applyFill="1" applyBorder="1" applyAlignment="1">
      <alignment horizontal="center"/>
    </xf>
  </cellXfs>
  <cellStyles count="9">
    <cellStyle name="Komma" xfId="1" builtinId="3"/>
    <cellStyle name="Komma 2" xfId="5" xr:uid="{B1C83D00-D276-4BFD-B6F8-C88691822921}"/>
    <cellStyle name="Komma 3" xfId="6" xr:uid="{6BFCD342-49D3-4BF1-8484-79832C03C66A}"/>
    <cellStyle name="Komma 4" xfId="7" xr:uid="{086DB275-BC3C-4790-BE75-3ED5E01DE23A}"/>
    <cellStyle name="Normal" xfId="0" builtinId="0"/>
    <cellStyle name="Normal 2" xfId="2" xr:uid="{C07E07A0-65F1-4959-B760-AD7A2ED19E9E}"/>
    <cellStyle name="Normal 2 2" xfId="4" xr:uid="{2E899702-97CD-4F32-BC4A-D02C3D4233CD}"/>
    <cellStyle name="Procent" xfId="3" builtinId="5"/>
    <cellStyle name="Valuta" xfId="8" builtinId="4"/>
  </cellStyles>
  <dxfs count="542">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theme="0"/>
        <name val="Times New Roman"/>
        <family val="1"/>
        <scheme val="none"/>
      </font>
      <numFmt numFmtId="3" formatCode="#,##0"/>
      <fill>
        <patternFill patternType="solid">
          <fgColor indexed="64"/>
          <bgColor rgb="FF0062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color auto="1"/>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strike val="0"/>
        <outline val="0"/>
        <shadow val="0"/>
        <u val="none"/>
        <vertAlign val="baseline"/>
        <color auto="1"/>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border diagonalUp="0" diagonalDown="0">
        <left style="medium">
          <color indexed="64"/>
        </left>
        <right style="thin">
          <color indexed="64"/>
        </right>
        <top style="thin">
          <color indexed="64"/>
        </top>
        <bottom style="thin">
          <color indexed="64"/>
        </bottom>
        <vertical/>
        <horizontal/>
      </border>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dxf>
    <dxf>
      <font>
        <strike val="0"/>
        <outline val="0"/>
        <shadow val="0"/>
        <u val="none"/>
        <vertAlign val="baseline"/>
        <name val="Calibri Light"/>
        <family val="2"/>
        <scheme val="major"/>
      </font>
      <numFmt numFmtId="0" formatCode="General"/>
      <fill>
        <patternFill patternType="solid">
          <bgColor theme="0"/>
        </patternFill>
      </fill>
      <alignment horizontal="center" vertical="bottom" textRotation="0" wrapText="0" indent="0" justifyLastLine="0" shrinkToFit="0" readingOrder="0"/>
    </dxf>
    <dxf>
      <font>
        <b val="0"/>
        <i val="0"/>
        <strike val="0"/>
        <condense val="0"/>
        <extend val="0"/>
        <outline val="0"/>
        <shadow val="0"/>
        <u val="none"/>
        <vertAlign val="baseline"/>
        <sz val="9"/>
        <color rgb="FF000000"/>
        <name val="Calibri Light"/>
        <family val="2"/>
        <scheme val="major"/>
      </font>
      <numFmt numFmtId="0" formatCode="General"/>
      <fill>
        <patternFill patternType="solid">
          <fgColor theme="4" tint="0.79998168889431442"/>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0" formatCode="General"/>
      <fill>
        <patternFill patternType="solid">
          <fgColor theme="4" tint="0.79998168889431442"/>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numFmt numFmtId="0" formatCode="General"/>
      <fill>
        <patternFill patternType="solid">
          <fgColor theme="4" tint="0.79998168889431442"/>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numFmt numFmtId="13" formatCode="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Light"/>
        <family val="2"/>
        <scheme val="major"/>
      </font>
      <fill>
        <patternFill patternType="solid">
          <fgColor indexed="64"/>
          <bgColor theme="0"/>
        </patternFill>
      </fill>
      <border diagonalUp="0" diagonalDown="0" outline="0">
        <left/>
        <right style="thin">
          <color indexed="64"/>
        </right>
        <top style="thin">
          <color indexed="64"/>
        </top>
        <bottom style="thin">
          <color indexed="64"/>
        </bottom>
      </border>
    </dxf>
    <dxf>
      <border outline="0">
        <top style="thin">
          <color theme="4" tint="0.39997558519241921"/>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name val="Calibri Light"/>
        <family val="2"/>
        <scheme val="major"/>
      </font>
      <fill>
        <patternFill patternType="solid">
          <bgColor theme="0"/>
        </patternFill>
      </fill>
    </dxf>
    <dxf>
      <border>
        <bottom style="medium">
          <color indexed="64"/>
        </bottom>
      </border>
    </dxf>
    <dxf>
      <font>
        <b/>
        <i val="0"/>
        <strike val="0"/>
        <condense val="0"/>
        <extend val="0"/>
        <outline val="0"/>
        <shadow val="0"/>
        <u val="none"/>
        <vertAlign val="baseline"/>
        <sz val="11"/>
        <color theme="0"/>
        <name val="Calibri Light"/>
        <family val="2"/>
        <scheme val="major"/>
      </font>
      <fill>
        <patternFill patternType="solid">
          <fgColor indexed="64"/>
          <bgColor rgb="FF0062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Verdana"/>
        <family val="2"/>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Verdana"/>
        <family val="2"/>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Verdana"/>
        <family val="2"/>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border diagonalUp="0" diagonalDown="0">
        <left style="medium">
          <color indexed="64"/>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theme="0"/>
        <name val="Times New Roman"/>
        <family val="1"/>
        <scheme val="none"/>
      </font>
      <numFmt numFmtId="3" formatCode="#,##0"/>
      <fill>
        <patternFill patternType="solid">
          <fgColor indexed="64"/>
          <bgColor rgb="FF0062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z val="9"/>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z val="9"/>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border diagonalUp="0" diagonalDown="0">
        <left style="medium">
          <color indexed="64"/>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border diagonalUp="0" diagonalDown="0">
        <left/>
        <right/>
        <top/>
        <bottom/>
        <vertical/>
        <horizontal/>
      </border>
    </dxf>
    <dxf>
      <font>
        <color auto="1"/>
      </font>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color auto="1"/>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color auto="1"/>
      </font>
      <fill>
        <patternFill patternType="solid">
          <fgColor indexed="64"/>
          <bgColor theme="0"/>
        </patternFill>
      </fill>
      <border diagonalUp="0" diagonalDown="0">
        <left style="thin">
          <color indexed="64"/>
        </left>
        <right style="thin">
          <color indexed="64"/>
        </right>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medium">
          <color indexed="64"/>
        </left>
        <right style="thin">
          <color indexed="64"/>
        </right>
        <top style="thin">
          <color indexed="64"/>
        </top>
        <bottom/>
        <vertical/>
        <horizontal/>
      </border>
    </dxf>
    <dxf>
      <fill>
        <patternFill patternType="solid">
          <fgColor indexed="64"/>
          <bgColor theme="0"/>
        </patternFill>
      </fill>
    </dxf>
    <dxf>
      <border>
        <bottom style="medium">
          <color indexed="64"/>
        </bottom>
      </border>
    </dxf>
    <dxf>
      <font>
        <b/>
        <strike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color auto="1"/>
      </font>
      <numFmt numFmtId="0" formatCode="General"/>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Verdana"/>
        <family val="2"/>
        <scheme val="none"/>
      </font>
      <numFmt numFmtId="13" formatCode="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Verdana"/>
        <family val="2"/>
        <scheme val="none"/>
      </font>
      <numFmt numFmtId="0" formatCode="General"/>
      <fill>
        <patternFill patternType="solid">
          <fgColor indexed="64"/>
          <bgColor theme="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Light"/>
        <family val="2"/>
        <scheme val="major"/>
      </font>
      <fill>
        <patternFill patternType="solid">
          <fgColor indexed="64"/>
          <bgColor theme="0"/>
        </patternFill>
      </fill>
      <border diagonalUp="0" diagonalDown="0">
        <left/>
        <right style="thin">
          <color indexed="64"/>
        </right>
        <top style="thin">
          <color indexed="64"/>
        </top>
        <bottom/>
        <vertical/>
        <horizontal/>
      </border>
    </dxf>
    <dxf>
      <border outline="0">
        <top style="thin">
          <color theme="4" tint="0.39997558519241921"/>
        </top>
      </border>
    </dxf>
    <dxf>
      <border diagonalUp="0" diagonalDown="0">
        <left style="medium">
          <color indexed="64"/>
        </left>
        <right style="medium">
          <color indexed="64"/>
        </right>
        <top style="medium">
          <color indexed="64"/>
        </top>
        <bottom style="medium">
          <color indexed="64"/>
        </bottom>
      </border>
    </dxf>
    <dxf>
      <fill>
        <patternFill patternType="solid">
          <bgColor theme="0"/>
        </patternFill>
      </fill>
    </dxf>
    <dxf>
      <border>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border diagonalUp="0" diagonalDown="0">
        <left/>
        <right/>
        <top/>
        <bottom/>
        <vertical/>
        <horizontal/>
      </border>
    </dxf>
    <dxf>
      <font>
        <color auto="1"/>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color auto="1"/>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dxf>
    <dxf>
      <font>
        <color auto="1"/>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color auto="1"/>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dxf>
    <dxf>
      <font>
        <color auto="1"/>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color auto="1"/>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dxf>
    <dxf>
      <font>
        <strike val="0"/>
        <outline val="0"/>
        <shadow val="0"/>
        <u val="none"/>
        <vertAlign val="baseline"/>
        <color auto="1"/>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strike val="0"/>
        <outline val="0"/>
        <shadow val="0"/>
        <u val="none"/>
        <vertAlign val="baseline"/>
        <color auto="1"/>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border diagonalUp="0" diagonalDown="0">
        <left style="medium">
          <color indexed="64"/>
        </left>
        <right style="thin">
          <color indexed="64"/>
        </right>
        <top style="thin">
          <color indexed="64"/>
        </top>
        <bottom style="thin">
          <color indexed="64"/>
        </bottom>
        <vertical/>
        <horizontal/>
      </border>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dxf>
    <dxf>
      <font>
        <color auto="1"/>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color auto="1"/>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dxf>
    <dxf>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ill>
        <patternFill patternType="solid">
          <fgColor indexed="64"/>
          <bgColor theme="0"/>
        </patternFill>
      </fill>
    </dxf>
    <dxf>
      <border>
        <bottom style="medium">
          <color indexed="64"/>
        </bottom>
      </border>
    </dxf>
    <dxf>
      <font>
        <b/>
        <strike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color auto="1"/>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1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Calibri Light"/>
        <family val="2"/>
        <scheme val="major"/>
      </font>
      <numFmt numFmtId="0" formatCode="General"/>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Calibri Light"/>
        <family val="2"/>
        <scheme val="major"/>
      </font>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bottom style="thin">
          <color indexed="64"/>
        </bottom>
        <vertical/>
        <horizontal/>
      </border>
    </dxf>
    <dxf>
      <border outline="0">
        <top style="thin">
          <color theme="4" tint="0.39997558519241921"/>
        </top>
      </border>
    </dxf>
    <dxf>
      <border outline="0">
        <bottom style="thin">
          <color indexed="64"/>
        </bottom>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dxf>
    <dxf>
      <font>
        <strike val="0"/>
        <outline val="0"/>
        <shadow val="0"/>
        <u val="none"/>
        <vertAlign val="baseline"/>
        <color auto="1"/>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strike val="0"/>
        <outline val="0"/>
        <shadow val="0"/>
        <u val="none"/>
        <vertAlign val="baseline"/>
        <color auto="1"/>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border diagonalUp="0" diagonalDown="0">
        <left style="thin">
          <color indexed="64"/>
        </left>
        <right style="thin">
          <color indexed="64"/>
        </right>
        <top/>
        <bottom style="thin">
          <color indexed="64"/>
        </bottom>
        <vertical/>
        <horizontal/>
      </border>
    </dxf>
    <dxf>
      <border outline="0">
        <right style="thin">
          <color indexed="64"/>
        </right>
        <top style="medium">
          <color indexed="64"/>
        </top>
        <bottom style="thin">
          <color indexed="64"/>
        </bottom>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color auto="1"/>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color auto="1"/>
      </font>
      <fill>
        <patternFill patternType="solid">
          <fgColor indexed="64"/>
          <bgColor theme="0"/>
        </patternFill>
      </fill>
      <border diagonalUp="0" diagonalDown="0">
        <left style="thin">
          <color indexed="64"/>
        </left>
        <right style="thin">
          <color indexed="64"/>
        </right>
        <top/>
        <bottom style="thin">
          <color indexed="64"/>
        </bottom>
        <vertical/>
        <horizontal/>
      </border>
    </dxf>
    <dxf>
      <border outline="0">
        <bottom style="thin">
          <color indexed="64"/>
        </bottom>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color auto="1"/>
      </font>
      <fill>
        <patternFill patternType="solid">
          <fgColor indexed="64"/>
          <bgColor theme="0"/>
        </patternFill>
      </fill>
      <border diagonalUp="0" diagonalDown="0">
        <left style="thin">
          <color indexed="64"/>
        </left>
        <right style="thin">
          <color indexed="64"/>
        </right>
        <top/>
        <bottom style="thin">
          <color indexed="64"/>
        </bottom>
        <vertical/>
        <horizontal/>
      </border>
    </dxf>
    <dxf>
      <border outline="0">
        <right style="thin">
          <color indexed="64"/>
        </right>
        <top style="medium">
          <color indexed="64"/>
        </top>
        <bottom style="medium">
          <color indexed="64"/>
        </bottom>
      </border>
    </dxf>
    <dxf>
      <font>
        <b val="0"/>
        <i val="0"/>
        <strike val="0"/>
        <condense val="0"/>
        <extend val="0"/>
        <outline val="0"/>
        <shadow val="0"/>
        <u val="none"/>
        <vertAlign val="baseline"/>
        <sz val="9"/>
        <color auto="1"/>
        <name val="Verdana"/>
        <family val="2"/>
        <scheme val="none"/>
      </font>
      <fill>
        <patternFill patternType="solid">
          <fgColor indexed="64"/>
          <bgColor theme="0"/>
        </patternFill>
      </fill>
      <alignment horizontal="center"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Verdana"/>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9"/>
        <color theme="1"/>
        <name val="Verdana"/>
        <family val="2"/>
        <scheme val="none"/>
      </font>
      <numFmt numFmtId="0" formatCode="General"/>
      <fill>
        <patternFill patternType="none">
          <fgColor indexed="64"/>
          <bgColor indexed="65"/>
        </patternFill>
      </fill>
    </dxf>
    <dxf>
      <font>
        <b val="0"/>
        <i val="0"/>
        <strike val="0"/>
        <condense val="0"/>
        <extend val="0"/>
        <outline val="0"/>
        <shadow val="0"/>
        <u val="none"/>
        <vertAlign val="baseline"/>
        <sz val="9"/>
        <color theme="1"/>
        <name val="Verdana"/>
        <family val="2"/>
        <scheme val="none"/>
      </font>
      <numFmt numFmtId="0" formatCode="General"/>
      <fill>
        <patternFill patternType="none">
          <fgColor indexed="64"/>
          <bgColor indexed="65"/>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ont>
        <b val="0"/>
        <i val="0"/>
        <strike val="0"/>
        <condense val="0"/>
        <extend val="0"/>
        <outline val="0"/>
        <shadow val="0"/>
        <u val="none"/>
        <vertAlign val="baseline"/>
        <sz val="9"/>
        <color theme="1"/>
        <name val="Verdana"/>
        <family val="2"/>
        <scheme val="none"/>
      </font>
      <fill>
        <patternFill patternType="none">
          <fgColor indexed="64"/>
          <bgColor indexed="65"/>
        </patternFill>
      </fill>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dxf>
    <dxf>
      <font>
        <color auto="1"/>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color auto="1"/>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color auto="1"/>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color auto="1"/>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color auto="1"/>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Verdana"/>
        <family val="2"/>
        <scheme val="none"/>
      </font>
      <numFmt numFmtId="1" formatCode="0"/>
      <fill>
        <patternFill patternType="solid">
          <fgColor indexed="64"/>
          <bgColor theme="0"/>
        </patternFill>
      </fill>
      <border diagonalUp="0" diagonalDown="0">
        <left style="thin">
          <color indexed="64"/>
        </left>
        <right style="thin">
          <color indexed="64"/>
        </right>
        <top/>
        <bottom style="thin">
          <color indexed="64"/>
        </bottom>
        <vertical/>
        <horizontal/>
      </border>
    </dxf>
    <dxf>
      <font>
        <color auto="1"/>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color auto="1"/>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color auto="1"/>
      </font>
      <fill>
        <patternFill patternType="solid">
          <fgColor indexed="64"/>
          <bgColor theme="0"/>
        </patternFill>
      </fill>
      <border diagonalUp="0" diagonalDown="0">
        <left style="thin">
          <color indexed="64"/>
        </left>
        <right style="thin">
          <color indexed="64"/>
        </right>
        <top/>
        <bottom style="thin">
          <color indexed="64"/>
        </bottom>
        <vertical/>
        <horizontal/>
      </border>
    </dxf>
    <dxf>
      <font>
        <color auto="1"/>
      </font>
      <fill>
        <patternFill patternType="solid">
          <fgColor indexed="64"/>
          <bgColor theme="0"/>
        </patternFill>
      </fill>
      <alignment horizontal="right" vertical="bottom"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6265"/>
        </patternFill>
      </fill>
      <alignment horizontal="center" vertical="center" textRotation="0" wrapText="0" indent="0" justifyLastLine="0" shrinkToFit="0" readingOrder="0"/>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numFmt numFmtId="13"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Light"/>
        <family val="2"/>
        <scheme val="maj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8EA9DB"/>
        </top>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name val="Calibri Light"/>
        <family val="2"/>
        <scheme val="none"/>
      </font>
    </dxf>
    <dxf>
      <border outline="0">
        <bottom style="thin">
          <color rgb="FF8EA9DB"/>
        </bottom>
      </border>
    </dxf>
    <dxf>
      <font>
        <strike val="0"/>
        <outline val="0"/>
        <shadow val="0"/>
        <u val="none"/>
        <vertAlign val="baseline"/>
        <name val="Calibri Light"/>
        <family val="2"/>
        <scheme val="major"/>
      </font>
      <fill>
        <patternFill patternType="solid">
          <fgColor indexed="64"/>
          <bgColor rgb="FF006265"/>
        </patternFill>
      </fill>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name val="Calibri Light"/>
        <family val="2"/>
        <scheme val="none"/>
      </font>
    </dxf>
    <dxf>
      <font>
        <strike val="0"/>
        <outline val="0"/>
        <shadow val="0"/>
        <u val="none"/>
        <vertAlign val="baseline"/>
        <name val="Calibri Light"/>
        <family val="2"/>
        <scheme val="major"/>
      </font>
      <fill>
        <patternFill patternType="solid">
          <fgColor indexed="64"/>
          <bgColor rgb="FF006265"/>
        </patternFill>
      </fill>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name val="Calibri Light"/>
        <family val="2"/>
        <scheme val="none"/>
      </font>
    </dxf>
    <dxf>
      <font>
        <strike val="0"/>
        <outline val="0"/>
        <shadow val="0"/>
        <u val="none"/>
        <vertAlign val="baseline"/>
        <name val="Calibri Light"/>
        <family val="2"/>
        <scheme val="major"/>
      </font>
      <fill>
        <patternFill patternType="solid">
          <fgColor indexed="64"/>
          <bgColor rgb="FF006265"/>
        </patternFill>
      </fill>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strike val="0"/>
        <outline val="0"/>
        <shadow val="0"/>
        <u val="none"/>
        <vertAlign val="baseline"/>
        <name val="Calibri Light"/>
        <family val="2"/>
        <scheme val="none"/>
      </font>
    </dxf>
    <dxf>
      <font>
        <strike val="0"/>
        <outline val="0"/>
        <shadow val="0"/>
        <u val="none"/>
        <vertAlign val="baseline"/>
        <name val="Calibri Light"/>
        <family val="2"/>
        <scheme val="major"/>
      </font>
      <fill>
        <patternFill patternType="solid">
          <fgColor indexed="64"/>
          <bgColor rgb="FF006265"/>
        </patternFill>
      </fill>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none"/>
      </font>
      <fill>
        <patternFill patternType="solid">
          <fgColor rgb="FF000000"/>
          <bgColor rgb="FFFFFFFF"/>
        </patternFill>
      </fill>
      <alignment horizontal="center" vertical="bottom" textRotation="0" wrapText="0" indent="0" justifyLastLine="0" shrinkToFit="0" readingOrder="0"/>
    </dxf>
    <dxf>
      <border>
        <bottom style="medium">
          <color rgb="FF000000"/>
        </bottom>
      </border>
    </dxf>
    <dxf>
      <font>
        <strike val="0"/>
        <outline val="0"/>
        <shadow val="0"/>
        <u val="none"/>
        <vertAlign val="baseline"/>
        <name val="Calibri Light"/>
        <family val="2"/>
        <scheme val="major"/>
      </font>
      <fill>
        <patternFill patternType="solid">
          <fgColor indexed="64"/>
          <bgColor rgb="FF006265"/>
        </patternFill>
      </fill>
      <border diagonalUp="0" diagonalDown="0" outline="0">
        <left/>
        <right/>
        <top/>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numFmt numFmtId="13"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Light"/>
        <family val="2"/>
        <scheme val="maj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8EA9DB"/>
        </top>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name val="Calibri Light"/>
        <family val="2"/>
        <scheme val="none"/>
      </font>
    </dxf>
    <dxf>
      <border outline="0">
        <bottom style="thin">
          <color rgb="FF8EA9DB"/>
        </bottom>
      </border>
    </dxf>
    <dxf>
      <font>
        <strike val="0"/>
        <outline val="0"/>
        <shadow val="0"/>
        <u val="none"/>
        <vertAlign val="baseline"/>
        <name val="Calibri Light"/>
        <family val="2"/>
        <scheme val="major"/>
      </font>
      <fill>
        <patternFill patternType="solid">
          <fgColor indexed="64"/>
          <bgColor rgb="FF006265"/>
        </patternFill>
      </fill>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name val="Calibri Light"/>
        <family val="2"/>
        <scheme val="none"/>
      </font>
    </dxf>
    <dxf>
      <font>
        <strike val="0"/>
        <outline val="0"/>
        <shadow val="0"/>
        <u val="none"/>
        <vertAlign val="baseline"/>
        <name val="Calibri Light"/>
        <family val="2"/>
        <scheme val="major"/>
      </font>
      <fill>
        <patternFill patternType="solid">
          <fgColor indexed="64"/>
          <bgColor rgb="FF006265"/>
        </patternFill>
      </fill>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name val="Calibri Light"/>
        <family val="2"/>
        <scheme val="none"/>
      </font>
    </dxf>
    <dxf>
      <font>
        <strike val="0"/>
        <outline val="0"/>
        <shadow val="0"/>
        <u val="none"/>
        <vertAlign val="baseline"/>
        <name val="Calibri Light"/>
        <family val="2"/>
        <scheme val="major"/>
      </font>
      <fill>
        <patternFill patternType="solid">
          <fgColor indexed="64"/>
          <bgColor rgb="FF006265"/>
        </patternFill>
      </fill>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strike val="0"/>
        <outline val="0"/>
        <shadow val="0"/>
        <u val="none"/>
        <vertAlign val="baseline"/>
        <name val="Calibri Light"/>
        <family val="2"/>
        <scheme val="none"/>
      </font>
    </dxf>
    <dxf>
      <font>
        <strike val="0"/>
        <outline val="0"/>
        <shadow val="0"/>
        <u val="none"/>
        <vertAlign val="baseline"/>
        <name val="Calibri Light"/>
        <family val="2"/>
        <scheme val="major"/>
      </font>
      <fill>
        <patternFill patternType="solid">
          <fgColor indexed="64"/>
          <bgColor rgb="FF006265"/>
        </patternFill>
      </fill>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none"/>
      </font>
      <fill>
        <patternFill patternType="solid">
          <fgColor rgb="FF000000"/>
          <bgColor rgb="FFFFFFFF"/>
        </patternFill>
      </fill>
      <alignment horizontal="center" vertical="bottom" textRotation="0" wrapText="0" indent="0" justifyLastLine="0" shrinkToFit="0" readingOrder="0"/>
    </dxf>
    <dxf>
      <border>
        <bottom style="medium">
          <color rgb="FF000000"/>
        </bottom>
      </border>
    </dxf>
    <dxf>
      <font>
        <strike val="0"/>
        <outline val="0"/>
        <shadow val="0"/>
        <u val="none"/>
        <vertAlign val="baseline"/>
        <name val="Calibri Light"/>
        <family val="2"/>
        <scheme val="major"/>
      </font>
      <fill>
        <patternFill patternType="solid">
          <fgColor indexed="64"/>
          <bgColor rgb="FF006265"/>
        </patternFill>
      </fill>
      <border diagonalUp="0" diagonalDown="0" outline="0">
        <left/>
        <right/>
        <top/>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numFmt numFmtId="13"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Light"/>
        <family val="2"/>
        <scheme val="major"/>
      </font>
      <fill>
        <patternFill patternType="solid">
          <fgColor indexed="64"/>
          <bgColor theme="0"/>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8EA9DB"/>
        </top>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name val="Calibri Light"/>
        <family val="2"/>
        <scheme val="major"/>
      </font>
    </dxf>
    <dxf>
      <border outline="0">
        <bottom style="thin">
          <color rgb="FF8EA9DB"/>
        </bottom>
      </border>
    </dxf>
    <dxf>
      <font>
        <strike val="0"/>
        <outline val="0"/>
        <shadow val="0"/>
        <u val="none"/>
        <vertAlign val="baseline"/>
        <name val="Calibri Light"/>
        <family val="2"/>
        <scheme val="major"/>
      </font>
      <fill>
        <patternFill patternType="solid">
          <fgColor indexed="64"/>
          <bgColor rgb="FF006265"/>
        </patternFill>
      </fill>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name val="Calibri Light"/>
        <family val="2"/>
        <scheme val="major"/>
      </font>
    </dxf>
    <dxf>
      <font>
        <strike val="0"/>
        <outline val="0"/>
        <shadow val="0"/>
        <u val="none"/>
        <vertAlign val="baseline"/>
        <name val="Calibri Light"/>
        <family val="2"/>
        <scheme val="major"/>
      </font>
      <fill>
        <patternFill patternType="solid">
          <fgColor indexed="64"/>
          <bgColor rgb="FF006265"/>
        </patternFill>
      </fill>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name val="Calibri Light"/>
        <family val="2"/>
        <scheme val="major"/>
      </font>
    </dxf>
    <dxf>
      <font>
        <strike val="0"/>
        <outline val="0"/>
        <shadow val="0"/>
        <u val="none"/>
        <vertAlign val="baseline"/>
        <name val="Calibri Light"/>
        <family val="2"/>
        <scheme val="major"/>
      </font>
      <fill>
        <patternFill patternType="solid">
          <fgColor indexed="64"/>
          <bgColor rgb="FF006265"/>
        </patternFill>
      </fill>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indexed="64"/>
        </right>
        <top style="thin">
          <color indexed="64"/>
        </top>
        <bottom style="thin">
          <color indexed="64"/>
        </bottom>
      </border>
    </dxf>
    <dxf>
      <font>
        <strike val="0"/>
        <outline val="0"/>
        <shadow val="0"/>
        <u val="none"/>
        <vertAlign val="baseline"/>
        <name val="Calibri Light"/>
        <family val="2"/>
        <scheme val="major"/>
      </font>
    </dxf>
    <dxf>
      <font>
        <strike val="0"/>
        <outline val="0"/>
        <shadow val="0"/>
        <u val="none"/>
        <vertAlign val="baseline"/>
        <name val="Calibri Light"/>
        <family val="2"/>
        <scheme val="major"/>
      </font>
      <fill>
        <patternFill patternType="solid">
          <fgColor indexed="64"/>
          <bgColor rgb="FF006265"/>
        </patternFill>
      </fill>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Calibri Light"/>
        <family val="2"/>
        <scheme val="major"/>
      </font>
      <numFmt numFmtId="1"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fill>
        <patternFill patternType="solid">
          <fgColor rgb="FF000000"/>
          <bgColor rgb="FFFFFFFF"/>
        </patternFill>
      </fill>
      <alignment horizontal="center" vertical="bottom" textRotation="0" wrapText="0" indent="0" justifyLastLine="0" shrinkToFit="0" readingOrder="0"/>
    </dxf>
    <dxf>
      <border>
        <bottom style="medium">
          <color rgb="FF000000"/>
        </bottom>
      </border>
    </dxf>
    <dxf>
      <font>
        <strike val="0"/>
        <outline val="0"/>
        <shadow val="0"/>
        <u val="none"/>
        <vertAlign val="baseline"/>
        <name val="Calibri Light"/>
        <family val="2"/>
        <scheme val="major"/>
      </font>
      <fill>
        <patternFill patternType="solid">
          <fgColor indexed="64"/>
          <bgColor rgb="FF006265"/>
        </patternFill>
      </fill>
      <border diagonalUp="0" diagonalDown="0" outline="0">
        <left/>
        <right/>
        <top/>
        <bottom/>
      </border>
    </dxf>
    <dxf>
      <font>
        <b val="0"/>
        <i val="0"/>
        <strike val="0"/>
        <condense val="0"/>
        <extend val="0"/>
        <outline val="0"/>
        <shadow val="0"/>
        <u val="none"/>
        <vertAlign val="baseline"/>
        <sz val="9"/>
        <color auto="1"/>
        <name val="Calibri Light"/>
        <family val="2"/>
        <scheme val="major"/>
      </font>
      <numFmt numFmtId="2" formatCode="0.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border>
    </dxf>
    <dxf>
      <font>
        <b val="0"/>
        <i val="0"/>
        <strike val="0"/>
        <condense val="0"/>
        <extend val="0"/>
        <outline val="0"/>
        <shadow val="0"/>
        <u val="none"/>
        <vertAlign val="baseline"/>
        <sz val="9"/>
        <color auto="1"/>
        <name val="Calibri Light"/>
        <family val="2"/>
        <scheme val="major"/>
      </font>
      <numFmt numFmtId="2" formatCode="0.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b val="0"/>
        <i val="0"/>
        <strike val="0"/>
        <condense val="0"/>
        <extend val="0"/>
        <outline val="0"/>
        <shadow val="0"/>
        <u val="none"/>
        <vertAlign val="baseline"/>
        <sz val="9"/>
        <color auto="1"/>
        <name val="Calibri Light"/>
        <family val="2"/>
        <scheme val="major"/>
      </font>
      <numFmt numFmtId="2" formatCode="0.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strike val="0"/>
        <outline val="0"/>
        <shadow val="0"/>
        <u val="none"/>
        <vertAlign val="baseline"/>
        <name val="Calibri Light"/>
        <family val="2"/>
        <scheme val="maj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border>
    </dxf>
    <dxf>
      <font>
        <strike val="0"/>
        <outline val="0"/>
        <shadow val="0"/>
        <u val="none"/>
        <vertAlign val="baseline"/>
        <color auto="1"/>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dxf>
    <dxf>
      <font>
        <strike val="0"/>
        <outline val="0"/>
        <shadow val="0"/>
        <u val="none"/>
        <vertAlign val="baseline"/>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9"/>
        <color auto="1"/>
        <name val="Calibri Light"/>
        <family val="2"/>
        <scheme val="major"/>
      </font>
      <fill>
        <patternFill patternType="solid">
          <fgColor rgb="FF000000"/>
          <bgColor rgb="FFFFFFFF"/>
        </patternFill>
      </fill>
    </dxf>
    <dxf>
      <border outline="0">
        <bottom style="medium">
          <color rgb="FF000000"/>
        </bottom>
      </border>
    </dxf>
    <dxf>
      <font>
        <b/>
        <i val="0"/>
        <strike val="0"/>
        <condense val="0"/>
        <extend val="0"/>
        <outline val="0"/>
        <shadow val="0"/>
        <u val="none"/>
        <vertAlign val="baseline"/>
        <sz val="11"/>
        <color theme="0"/>
        <name val="Calibri Light"/>
        <family val="2"/>
        <scheme val="major"/>
      </font>
      <fill>
        <patternFill patternType="solid">
          <fgColor indexed="64"/>
          <bgColor rgb="FF006265"/>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border>
    </dxf>
    <dxf>
      <font>
        <b val="0"/>
        <i val="0"/>
        <strike val="0"/>
        <condense val="0"/>
        <extend val="0"/>
        <outline val="0"/>
        <shadow val="0"/>
        <u val="none"/>
        <vertAlign val="baseline"/>
        <sz val="9"/>
        <color rgb="FF000000"/>
        <name val="Calibri Light"/>
        <family val="2"/>
        <scheme val="major"/>
      </font>
      <fill>
        <patternFill patternType="solid">
          <fgColor theme="4" tint="0.79998168889431442"/>
          <bgColor theme="0"/>
        </patternFill>
      </fill>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Calibri Light"/>
        <family val="2"/>
        <scheme val="major"/>
      </font>
      <fill>
        <patternFill patternType="solid">
          <fgColor theme="4" tint="0.79998168889431442"/>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Calibri Light"/>
        <family val="2"/>
        <scheme val="major"/>
      </font>
      <fill>
        <patternFill patternType="solid">
          <fgColor theme="4" tint="0.79998168889431442"/>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Calibri Light"/>
        <family val="2"/>
        <scheme val="major"/>
      </font>
      <fill>
        <patternFill patternType="solid">
          <fgColor theme="4" tint="0.79998168889431442"/>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rgb="FF000000"/>
        <name val="Calibri Light"/>
        <family val="2"/>
        <scheme val="major"/>
      </font>
      <fill>
        <patternFill patternType="solid">
          <fgColor theme="4" tint="0.79998168889431442"/>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name val="Calibri Light"/>
        <family val="2"/>
        <scheme val="major"/>
      </font>
      <fill>
        <patternFill patternType="solid">
          <fgColor theme="4" tint="0.79998168889431442"/>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Calibri Light"/>
        <family val="2"/>
        <scheme val="major"/>
      </font>
      <numFmt numFmtId="13" formatCode="0%"/>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theme="1"/>
        <name val="Calibri Light"/>
        <family val="2"/>
        <scheme val="major"/>
      </font>
      <numFmt numFmtId="0" formatCode="General"/>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Light"/>
        <family val="2"/>
        <scheme val="major"/>
      </font>
      <fill>
        <patternFill patternType="solid">
          <fgColor indexed="64"/>
          <bgColor theme="0"/>
        </patternFill>
      </fill>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top style="thin">
          <color theme="4" tint="0.39997558519241921"/>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name val="Calibri Light"/>
        <family val="2"/>
        <scheme val="major"/>
      </font>
      <fill>
        <patternFill patternType="solid">
          <bgColor theme="0"/>
        </patternFill>
      </fill>
    </dxf>
    <dxf>
      <border>
        <bottom style="medium">
          <color indexed="64"/>
        </bottom>
      </border>
    </dxf>
    <dxf>
      <font>
        <b/>
        <i val="0"/>
        <strike val="0"/>
        <condense val="0"/>
        <extend val="0"/>
        <outline val="0"/>
        <shadow val="0"/>
        <u val="none"/>
        <vertAlign val="baseline"/>
        <sz val="11"/>
        <color theme="0"/>
        <name val="Calibri Light"/>
        <family val="2"/>
        <scheme val="major"/>
      </font>
      <fill>
        <patternFill patternType="solid">
          <fgColor indexed="64"/>
          <bgColor rgb="FF006265"/>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color auto="1"/>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color auto="1"/>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color auto="1"/>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color auto="1"/>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color auto="1"/>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color auto="1"/>
        <name val="Calibri Light"/>
        <family val="2"/>
        <scheme val="major"/>
      </font>
      <numFmt numFmtId="3"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color auto="1"/>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color auto="1"/>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name val="Calibri Light"/>
        <family val="2"/>
        <scheme val="major"/>
      </font>
      <fill>
        <patternFill patternType="solid">
          <fgColor rgb="FF000000"/>
          <bgColor rgb="FFFFFFFF"/>
        </patternFill>
      </fill>
    </dxf>
    <dxf>
      <border>
        <bottom style="medium">
          <color rgb="FF000000"/>
        </bottom>
      </border>
    </dxf>
    <dxf>
      <font>
        <b/>
        <strike val="0"/>
        <outline val="0"/>
        <shadow val="0"/>
        <u val="none"/>
        <vertAlign val="baseline"/>
        <sz val="11"/>
        <color theme="0"/>
        <name val="Calibri Light"/>
        <family val="2"/>
        <scheme val="major"/>
      </font>
      <fill>
        <patternFill patternType="solid">
          <fgColor indexed="64"/>
          <bgColor rgb="FF0062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rgb="FF000000"/>
        <name val="Calibri Light"/>
        <family val="2"/>
        <scheme val="major"/>
      </font>
      <fill>
        <patternFill patternType="solid">
          <fgColor theme="4" tint="0.79998168889431442"/>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000000"/>
        <name val="Calibri Light"/>
        <family val="2"/>
        <scheme val="major"/>
      </font>
      <fill>
        <patternFill patternType="solid">
          <fgColor theme="4" tint="0.79998168889431442"/>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fill>
        <patternFill patternType="solid">
          <fgColor theme="4" tint="0.79998168889431442"/>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numFmt numFmtId="13" formatCode="0%"/>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Light"/>
        <family val="2"/>
        <scheme val="major"/>
      </font>
      <numFmt numFmtId="0" formatCode="General"/>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Light"/>
        <family val="2"/>
        <scheme val="major"/>
      </font>
      <fill>
        <patternFill patternType="solid">
          <fgColor indexed="64"/>
          <bgColor theme="0"/>
        </patternFill>
      </fill>
      <border diagonalUp="0" diagonalDown="0" outline="0">
        <left/>
        <right style="thin">
          <color indexed="64"/>
        </right>
        <top style="thin">
          <color indexed="64"/>
        </top>
        <bottom style="thin">
          <color indexed="64"/>
        </bottom>
      </border>
    </dxf>
    <dxf>
      <border outline="0">
        <top style="thin">
          <color theme="4" tint="0.39997558519241921"/>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name val="Calibri Light"/>
        <family val="2"/>
        <scheme val="major"/>
      </font>
      <fill>
        <patternFill patternType="solid">
          <bgColor theme="0"/>
        </patternFill>
      </fill>
    </dxf>
    <dxf>
      <border>
        <bottom style="medium">
          <color indexed="64"/>
        </bottom>
      </border>
    </dxf>
    <dxf>
      <font>
        <b/>
        <i val="0"/>
        <strike val="0"/>
        <condense val="0"/>
        <extend val="0"/>
        <outline val="0"/>
        <shadow val="0"/>
        <u val="none"/>
        <vertAlign val="baseline"/>
        <sz val="11"/>
        <color theme="0"/>
        <name val="Calibri Light"/>
        <family val="2"/>
        <scheme val="major"/>
      </font>
      <fill>
        <patternFill patternType="solid">
          <fgColor indexed="64"/>
          <bgColor rgb="FF0062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Light"/>
        <family val="2"/>
        <scheme val="major"/>
      </font>
      <fill>
        <patternFill patternType="solid">
          <fgColor indexed="64"/>
          <bgColor theme="0"/>
        </patternFill>
      </fill>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Light"/>
        <family val="2"/>
        <scheme val="major"/>
      </font>
      <numFmt numFmtId="170" formatCode="#.##0"/>
      <fill>
        <patternFill patternType="solid">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2"/>
        <color theme="0"/>
        <name val="Calibri Light"/>
        <family val="2"/>
        <scheme val="major"/>
      </font>
      <numFmt numFmtId="3" formatCode="#,##0"/>
      <fill>
        <patternFill patternType="solid">
          <fgColor indexed="64"/>
          <bgColor rgb="FF006265"/>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numFmt numFmtId="3"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name val="Calibri Light"/>
        <family val="2"/>
        <scheme val="major"/>
      </font>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name val="Calibri Light"/>
        <family val="2"/>
        <scheme val="major"/>
      </font>
      <fill>
        <patternFill patternType="solid">
          <fgColor indexed="64"/>
          <bgColor theme="0"/>
        </patternFill>
      </fill>
    </dxf>
    <dxf>
      <border>
        <bottom style="medium">
          <color indexed="64"/>
        </bottom>
      </border>
    </dxf>
    <dxf>
      <font>
        <b/>
        <strike val="0"/>
        <outline val="0"/>
        <shadow val="0"/>
        <u val="none"/>
        <vertAlign val="baseline"/>
        <sz val="11"/>
        <color theme="0"/>
        <name val="Calibri Light"/>
        <family val="2"/>
        <scheme val="major"/>
      </font>
      <fill>
        <patternFill patternType="solid">
          <fgColor indexed="64"/>
          <bgColor rgb="FF0062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bgColor rgb="FFFF0000"/>
        </patternFill>
      </fill>
    </dxf>
    <dxf>
      <fill>
        <patternFill>
          <bgColor theme="7" tint="0.39994506668294322"/>
        </patternFill>
      </fill>
    </dxf>
    <dxf>
      <font>
        <color rgb="FFFF6D6D"/>
      </font>
    </dxf>
    <dxf>
      <font>
        <color theme="9" tint="-0.24994659260841701"/>
      </font>
    </dxf>
    <dxf>
      <font>
        <color rgb="FFFF6D6D"/>
      </font>
    </dxf>
    <dxf>
      <font>
        <color theme="9" tint="-0.24994659260841701"/>
      </font>
    </dxf>
    <dxf>
      <fill>
        <patternFill>
          <bgColor rgb="FFFFFF00"/>
        </patternFill>
      </fill>
    </dxf>
    <dxf>
      <fill>
        <patternFill patternType="gray0625"/>
      </fill>
    </dxf>
    <dxf>
      <fill>
        <patternFill>
          <bgColor rgb="FFFFFF00"/>
        </patternFill>
      </fill>
    </dxf>
    <dxf>
      <fill>
        <patternFill patternType="gray0625"/>
      </fill>
    </dxf>
    <dxf>
      <fill>
        <patternFill>
          <bgColor rgb="FFFFFF00"/>
        </patternFill>
      </fill>
    </dxf>
    <dxf>
      <fill>
        <patternFill>
          <bgColor rgb="FFFFFF00"/>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gray0625"/>
      </fill>
    </dxf>
    <dxf>
      <fill>
        <patternFill>
          <bgColor rgb="FFFFFF00"/>
        </patternFill>
      </fill>
    </dxf>
  </dxfs>
  <tableStyles count="0" defaultTableStyle="TableStyleMedium2" defaultPivotStyle="PivotStyleLight16"/>
  <colors>
    <mruColors>
      <color rgb="FFFF6D6D"/>
      <color rgb="FF006265"/>
      <color rgb="FF007363"/>
      <color rgb="FF635244"/>
      <color rgb="FF738639"/>
      <color rgb="FF394A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mj-lt"/>
                <a:ea typeface="+mn-ea"/>
                <a:cs typeface="+mn-cs"/>
              </a:defRPr>
            </a:pPr>
            <a:r>
              <a:rPr lang="da-DK" sz="1100">
                <a:solidFill>
                  <a:sysClr val="windowText" lastClr="000000"/>
                </a:solidFill>
              </a:rPr>
              <a:t>Anlagte meter i befæstninger (inkl. stikledning)</a:t>
            </a:r>
          </a:p>
        </c:rich>
      </c:tx>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mj-lt"/>
              <a:ea typeface="+mn-ea"/>
              <a:cs typeface="+mn-cs"/>
            </a:defRPr>
          </a:pPr>
          <a:endParaRPr lang="da-DK"/>
        </a:p>
      </c:txPr>
    </c:title>
    <c:autoTitleDeleted val="0"/>
    <c:plotArea>
      <c:layout/>
      <c:barChart>
        <c:barDir val="col"/>
        <c:grouping val="clustered"/>
        <c:varyColors val="0"/>
        <c:ser>
          <c:idx val="1"/>
          <c:order val="1"/>
          <c:spPr>
            <a:solidFill>
              <a:srgbClr val="0062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j-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Grafer!$B$6:$B$9</c:f>
              <c:strCache>
                <c:ptCount val="4"/>
                <c:pt idx="0">
                  <c:v>Ubefæstet </c:v>
                </c:pt>
                <c:pt idx="1">
                  <c:v>Fliser/Fortorv </c:v>
                </c:pt>
                <c:pt idx="2">
                  <c:v>Asfalt </c:v>
                </c:pt>
                <c:pt idx="3">
                  <c:v>Blandet </c:v>
                </c:pt>
              </c:strCache>
            </c:strRef>
          </c:cat>
          <c:val>
            <c:numRef>
              <c:f>Grafer!$D$6:$D$9</c:f>
              <c:numCache>
                <c:formatCode>#,##0</c:formatCode>
                <c:ptCount val="4"/>
                <c:pt idx="0">
                  <c:v>0</c:v>
                </c:pt>
                <c:pt idx="1">
                  <c:v>0</c:v>
                </c:pt>
                <c:pt idx="2">
                  <c:v>0</c:v>
                </c:pt>
                <c:pt idx="3">
                  <c:v>0</c:v>
                </c:pt>
              </c:numCache>
            </c:numRef>
          </c:val>
          <c:extLst>
            <c:ext xmlns:c16="http://schemas.microsoft.com/office/drawing/2014/chart" uri="{C3380CC4-5D6E-409C-BE32-E72D297353CC}">
              <c16:uniqueId val="{00000000-F6F5-4111-92AD-022B6E63BDF4}"/>
            </c:ext>
          </c:extLst>
        </c:ser>
        <c:dLbls>
          <c:dLblPos val="outEnd"/>
          <c:showLegendKey val="0"/>
          <c:showVal val="1"/>
          <c:showCatName val="0"/>
          <c:showSerName val="0"/>
          <c:showPercent val="0"/>
          <c:showBubbleSize val="0"/>
        </c:dLbls>
        <c:gapWidth val="219"/>
        <c:overlap val="-27"/>
        <c:axId val="91746432"/>
        <c:axId val="9174060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da-DK"/>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Grafer!$B$6:$B$9</c15:sqref>
                        </c15:formulaRef>
                      </c:ext>
                    </c:extLst>
                    <c:strCache>
                      <c:ptCount val="4"/>
                      <c:pt idx="0">
                        <c:v>Ubefæstet </c:v>
                      </c:pt>
                      <c:pt idx="1">
                        <c:v>Fliser/Fortorv </c:v>
                      </c:pt>
                      <c:pt idx="2">
                        <c:v>Asfalt </c:v>
                      </c:pt>
                      <c:pt idx="3">
                        <c:v>Blandet </c:v>
                      </c:pt>
                    </c:strCache>
                  </c:strRef>
                </c:cat>
                <c:val>
                  <c:numRef>
                    <c:extLst>
                      <c:ext uri="{02D57815-91ED-43cb-92C2-25804820EDAC}">
                        <c15:formulaRef>
                          <c15:sqref>Grafer!$C$6:$C$9</c15:sqref>
                        </c15:formulaRef>
                      </c:ext>
                    </c:extLst>
                    <c:numCache>
                      <c:formatCode>General</c:formatCode>
                      <c:ptCount val="4"/>
                    </c:numCache>
                  </c:numRef>
                </c:val>
                <c:extLst>
                  <c:ext xmlns:c16="http://schemas.microsoft.com/office/drawing/2014/chart" uri="{C3380CC4-5D6E-409C-BE32-E72D297353CC}">
                    <c16:uniqueId val="{00000001-F6F5-4111-92AD-022B6E63BDF4}"/>
                  </c:ext>
                </c:extLst>
              </c15:ser>
            </c15:filteredBarSeries>
          </c:ext>
        </c:extLst>
      </c:barChart>
      <c:catAx>
        <c:axId val="91746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endParaRPr lang="da-DK"/>
          </a:p>
        </c:txPr>
        <c:crossAx val="91740608"/>
        <c:crosses val="autoZero"/>
        <c:auto val="1"/>
        <c:lblAlgn val="ctr"/>
        <c:lblOffset val="100"/>
        <c:noMultiLvlLbl val="0"/>
      </c:catAx>
      <c:valAx>
        <c:axId val="91740608"/>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r>
                  <a:rPr lang="da-DK">
                    <a:solidFill>
                      <a:sysClr val="windowText" lastClr="000000"/>
                    </a:solidFill>
                  </a:rPr>
                  <a:t>Meter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j-lt"/>
                <a:ea typeface="+mn-ea"/>
                <a:cs typeface="+mn-cs"/>
              </a:defRPr>
            </a:pPr>
            <a:endParaRPr lang="da-DK"/>
          </a:p>
        </c:txPr>
        <c:crossAx val="91746432"/>
        <c:crosses val="autoZero"/>
        <c:crossBetween val="between"/>
      </c:valAx>
      <c:spPr>
        <a:noFill/>
        <a:ln>
          <a:noFill/>
        </a:ln>
        <a:effectLst/>
      </c:spPr>
    </c:plotArea>
    <c:plotVisOnly val="1"/>
    <c:dispBlanksAs val="gap"/>
    <c:showDLblsOverMax val="0"/>
  </c:chart>
  <c:spPr>
    <a:noFill/>
    <a:ln w="9525" cap="flat" cmpd="sng" algn="ctr">
      <a:solidFill>
        <a:srgbClr val="394A58"/>
      </a:solidFill>
      <a:round/>
    </a:ln>
    <a:effectLst/>
  </c:spPr>
  <c:txPr>
    <a:bodyPr/>
    <a:lstStyle/>
    <a:p>
      <a:pPr>
        <a:defRPr>
          <a:latin typeface="+mj-lt"/>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mj-lt"/>
                <a:ea typeface="+mn-ea"/>
                <a:cs typeface="+mn-cs"/>
              </a:defRPr>
            </a:pPr>
            <a:r>
              <a:rPr lang="da-DK" sz="1100">
                <a:solidFill>
                  <a:sysClr val="windowText" lastClr="000000"/>
                </a:solidFill>
              </a:rPr>
              <a:t>Costdriver</a:t>
            </a:r>
            <a:r>
              <a:rPr lang="da-DK" sz="1100" baseline="0">
                <a:solidFill>
                  <a:sysClr val="windowText" lastClr="000000"/>
                </a:solidFill>
              </a:rPr>
              <a:t>s - afvigelser</a:t>
            </a:r>
            <a:endParaRPr lang="da-DK" sz="1100">
              <a:solidFill>
                <a:sysClr val="windowText" lastClr="000000"/>
              </a:solidFill>
            </a:endParaRPr>
          </a:p>
        </c:rich>
      </c:tx>
      <c:overlay val="0"/>
      <c:spPr>
        <a:noFill/>
        <a:ln>
          <a:noFill/>
        </a:ln>
        <a:effectLst/>
      </c:spPr>
    </c:title>
    <c:autoTitleDeleted val="0"/>
    <c:plotArea>
      <c:layout>
        <c:manualLayout>
          <c:layoutTarget val="inner"/>
          <c:xMode val="edge"/>
          <c:yMode val="edge"/>
          <c:x val="0.13553707655701916"/>
          <c:y val="0.15932370953630795"/>
          <c:w val="0.75468916852683132"/>
          <c:h val="0.54576334208223976"/>
        </c:manualLayout>
      </c:layout>
      <c:barChart>
        <c:barDir val="bar"/>
        <c:grouping val="clustered"/>
        <c:varyColors val="0"/>
        <c:ser>
          <c:idx val="1"/>
          <c:order val="1"/>
          <c:tx>
            <c:strRef>
              <c:f>Grafer!$D$38</c:f>
              <c:strCache>
                <c:ptCount val="1"/>
                <c:pt idx="0">
                  <c:v>Budget</c:v>
                </c:pt>
              </c:strCache>
            </c:strRef>
          </c:tx>
          <c:spPr>
            <a:solidFill>
              <a:srgbClr val="006265"/>
            </a:solidFill>
            <a:ln>
              <a:noFill/>
            </a:ln>
            <a:effectLst/>
          </c:spPr>
          <c:invertIfNegative val="0"/>
          <c:dLbls>
            <c:spPr>
              <a:noFill/>
              <a:ln>
                <a:noFill/>
              </a:ln>
              <a:effectLst/>
            </c:spPr>
            <c:txPr>
              <a:bodyPr rot="0" spcFirstLastPara="1" vertOverflow="ellipsis" vert="horz" wrap="square" lIns="38100" tIns="19050" rIns="38100" bIns="36000" anchor="b" anchorCtr="0">
                <a:spAutoFit/>
              </a:bodyPr>
              <a:lstStyle/>
              <a:p>
                <a:pPr>
                  <a:defRPr sz="900" b="0" i="0" u="none" strike="noStrike" kern="1200" baseline="0">
                    <a:solidFill>
                      <a:sysClr val="windowText" lastClr="000000"/>
                    </a:solidFill>
                    <a:latin typeface="+mj-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Grafer!$B$39:$B$42</c:f>
              <c:strCache>
                <c:ptCount val="4"/>
                <c:pt idx="0">
                  <c:v>Materiale </c:v>
                </c:pt>
                <c:pt idx="1">
                  <c:v>Gravearbejde</c:v>
                </c:pt>
                <c:pt idx="2">
                  <c:v>Smed</c:v>
                </c:pt>
                <c:pt idx="3">
                  <c:v>Øvrige </c:v>
                </c:pt>
              </c:strCache>
            </c:strRef>
          </c:cat>
          <c:val>
            <c:numRef>
              <c:f>Grafer!$D$39:$D$42</c:f>
              <c:numCache>
                <c:formatCode>_-* #,##0\ "kr."_-;\-* #,##0\ "kr."_-;_-* "-"??\ "kr."_-;_-@_-</c:formatCode>
                <c:ptCount val="4"/>
                <c:pt idx="0">
                  <c:v>0</c:v>
                </c:pt>
                <c:pt idx="1">
                  <c:v>0</c:v>
                </c:pt>
                <c:pt idx="2">
                  <c:v>0</c:v>
                </c:pt>
                <c:pt idx="3">
                  <c:v>0</c:v>
                </c:pt>
              </c:numCache>
            </c:numRef>
          </c:val>
          <c:extLst>
            <c:ext xmlns:c16="http://schemas.microsoft.com/office/drawing/2014/chart" uri="{C3380CC4-5D6E-409C-BE32-E72D297353CC}">
              <c16:uniqueId val="{00000000-2DD1-46D4-BF29-685835C7BA47}"/>
            </c:ext>
          </c:extLst>
        </c:ser>
        <c:ser>
          <c:idx val="2"/>
          <c:order val="2"/>
          <c:tx>
            <c:strRef>
              <c:f>Grafer!$E$38</c:f>
              <c:strCache>
                <c:ptCount val="1"/>
                <c:pt idx="0">
                  <c:v>Realiseret</c:v>
                </c:pt>
              </c:strCache>
            </c:strRef>
          </c:tx>
          <c:spPr>
            <a:solidFill>
              <a:srgbClr val="394A58"/>
            </a:solidFill>
            <a:ln>
              <a:noFill/>
            </a:ln>
            <a:effectLst/>
          </c:spPr>
          <c:invertIfNegative val="0"/>
          <c:dLbls>
            <c:spPr>
              <a:noFill/>
              <a:ln>
                <a:noFill/>
              </a:ln>
              <a:effectLst/>
            </c:spPr>
            <c:txPr>
              <a:bodyPr rot="0" spcFirstLastPara="1" vertOverflow="ellipsis" wrap="square" lIns="36000" tIns="108000" rIns="38100" bIns="0" anchor="t" anchorCtr="0">
                <a:spAutoFit/>
              </a:bodyPr>
              <a:lstStyle/>
              <a:p>
                <a:pPr>
                  <a:defRPr sz="900" b="0" i="0" u="none" strike="noStrike" kern="1200" baseline="0">
                    <a:solidFill>
                      <a:sysClr val="windowText" lastClr="000000"/>
                    </a:solidFill>
                    <a:latin typeface="+mj-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Grafer!$B$39:$B$42</c:f>
              <c:strCache>
                <c:ptCount val="4"/>
                <c:pt idx="0">
                  <c:v>Materiale </c:v>
                </c:pt>
                <c:pt idx="1">
                  <c:v>Gravearbejde</c:v>
                </c:pt>
                <c:pt idx="2">
                  <c:v>Smed</c:v>
                </c:pt>
                <c:pt idx="3">
                  <c:v>Øvrige </c:v>
                </c:pt>
              </c:strCache>
            </c:strRef>
          </c:cat>
          <c:val>
            <c:numRef>
              <c:f>Grafer!$E$39:$E$42</c:f>
              <c:numCache>
                <c:formatCode>_-* #,##0\ "kr."_-;\-* #,##0\ "kr."_-;_-* "-"??\ "kr."_-;_-@_-</c:formatCode>
                <c:ptCount val="4"/>
                <c:pt idx="0">
                  <c:v>0</c:v>
                </c:pt>
                <c:pt idx="1">
                  <c:v>0</c:v>
                </c:pt>
                <c:pt idx="2">
                  <c:v>0</c:v>
                </c:pt>
                <c:pt idx="3">
                  <c:v>0</c:v>
                </c:pt>
              </c:numCache>
            </c:numRef>
          </c:val>
          <c:extLst>
            <c:ext xmlns:c16="http://schemas.microsoft.com/office/drawing/2014/chart" uri="{C3380CC4-5D6E-409C-BE32-E72D297353CC}">
              <c16:uniqueId val="{00000001-2DD1-46D4-BF29-685835C7BA47}"/>
            </c:ext>
          </c:extLst>
        </c:ser>
        <c:dLbls>
          <c:showLegendKey val="0"/>
          <c:showVal val="0"/>
          <c:showCatName val="0"/>
          <c:showSerName val="0"/>
          <c:showPercent val="0"/>
          <c:showBubbleSize val="0"/>
        </c:dLbls>
        <c:gapWidth val="100"/>
        <c:overlap val="-25"/>
        <c:axId val="265576240"/>
        <c:axId val="265587888"/>
        <c:extLst>
          <c:ext xmlns:c15="http://schemas.microsoft.com/office/drawing/2012/chart" uri="{02D57815-91ED-43cb-92C2-25804820EDAC}">
            <c15:filteredBarSeries>
              <c15:ser>
                <c:idx val="0"/>
                <c:order val="0"/>
                <c:tx>
                  <c:strRef>
                    <c:extLst>
                      <c:ext uri="{02D57815-91ED-43cb-92C2-25804820EDAC}">
                        <c15:formulaRef>
                          <c15:sqref>Grafer!$C$38</c15:sqref>
                        </c15:formulaRef>
                      </c:ext>
                    </c:extLst>
                    <c:strCache>
                      <c:ptCount val="1"/>
                    </c:strCache>
                  </c:strRef>
                </c:tx>
                <c:spPr>
                  <a:solidFill>
                    <a:schemeClr val="accent1"/>
                  </a:solidFill>
                  <a:ln>
                    <a:noFill/>
                  </a:ln>
                  <a:effectLst/>
                </c:spPr>
                <c:invertIfNegative val="0"/>
                <c:cat>
                  <c:strRef>
                    <c:extLst>
                      <c:ext uri="{02D57815-91ED-43cb-92C2-25804820EDAC}">
                        <c15:formulaRef>
                          <c15:sqref>Grafer!$B$39:$B$42</c15:sqref>
                        </c15:formulaRef>
                      </c:ext>
                    </c:extLst>
                    <c:strCache>
                      <c:ptCount val="4"/>
                      <c:pt idx="0">
                        <c:v>Materiale </c:v>
                      </c:pt>
                      <c:pt idx="1">
                        <c:v>Gravearbejde</c:v>
                      </c:pt>
                      <c:pt idx="2">
                        <c:v>Smed</c:v>
                      </c:pt>
                      <c:pt idx="3">
                        <c:v>Øvrige </c:v>
                      </c:pt>
                    </c:strCache>
                  </c:strRef>
                </c:cat>
                <c:val>
                  <c:numRef>
                    <c:extLst>
                      <c:ext uri="{02D57815-91ED-43cb-92C2-25804820EDAC}">
                        <c15:formulaRef>
                          <c15:sqref>Grafer!$C$39:$C$42</c15:sqref>
                        </c15:formulaRef>
                      </c:ext>
                    </c:extLst>
                    <c:numCache>
                      <c:formatCode>General</c:formatCode>
                      <c:ptCount val="4"/>
                    </c:numCache>
                  </c:numRef>
                </c:val>
                <c:extLst>
                  <c:ext xmlns:c16="http://schemas.microsoft.com/office/drawing/2014/chart" uri="{C3380CC4-5D6E-409C-BE32-E72D297353CC}">
                    <c16:uniqueId val="{00000002-2DD1-46D4-BF29-685835C7BA47}"/>
                  </c:ext>
                </c:extLst>
              </c15:ser>
            </c15:filteredBarSeries>
          </c:ext>
        </c:extLst>
      </c:barChart>
      <c:catAx>
        <c:axId val="2655762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endParaRPr lang="da-DK"/>
          </a:p>
        </c:txPr>
        <c:crossAx val="265587888"/>
        <c:crosses val="autoZero"/>
        <c:auto val="1"/>
        <c:lblAlgn val="ctr"/>
        <c:lblOffset val="100"/>
        <c:noMultiLvlLbl val="0"/>
      </c:catAx>
      <c:valAx>
        <c:axId val="265587888"/>
        <c:scaling>
          <c:orientation val="minMax"/>
        </c:scaling>
        <c:delete val="0"/>
        <c:axPos val="b"/>
        <c:majorGridlines>
          <c:spPr>
            <a:ln w="9525" cap="flat" cmpd="sng" algn="ctr">
              <a:solidFill>
                <a:schemeClr val="tx1">
                  <a:lumMod val="15000"/>
                  <a:lumOff val="85000"/>
                </a:schemeClr>
              </a:solidFill>
              <a:round/>
            </a:ln>
            <a:effectLst/>
          </c:spPr>
        </c:majorGridlines>
        <c:numFmt formatCode="_-* #,##0\ &quot;kr.&quot;_-;\-* #,##0\ &quot;kr.&quot;_-;_-* &quot;-&quot;??\ &quot;kr.&quot;_-;_-@_-" sourceLinked="1"/>
        <c:majorTickMark val="none"/>
        <c:minorTickMark val="none"/>
        <c:tickLblPos val="nextTo"/>
        <c:spPr>
          <a:noFill/>
          <a:ln>
            <a:noFill/>
          </a:ln>
          <a:effectLst/>
        </c:spPr>
        <c:txPr>
          <a:bodyPr rot="1500000" spcFirstLastPara="1" vertOverflow="ellipsis" vert="horz" wrap="square" anchor="ctr" anchorCtr="0"/>
          <a:lstStyle/>
          <a:p>
            <a:pPr>
              <a:defRPr sz="900" b="0" i="0" u="none" strike="noStrike" kern="1200" baseline="0">
                <a:solidFill>
                  <a:sysClr val="windowText" lastClr="000000"/>
                </a:solidFill>
                <a:latin typeface="+mj-lt"/>
                <a:ea typeface="+mn-ea"/>
                <a:cs typeface="+mn-cs"/>
              </a:defRPr>
            </a:pPr>
            <a:endParaRPr lang="da-DK"/>
          </a:p>
        </c:txPr>
        <c:crossAx val="265576240"/>
        <c:crosses val="autoZero"/>
        <c:crossBetween val="between"/>
      </c:valAx>
      <c:spPr>
        <a:noFill/>
        <a:ln>
          <a:noFill/>
        </a:ln>
        <a:effectLst/>
      </c:spPr>
    </c:plotArea>
    <c:legend>
      <c:legendPos val="b"/>
      <c:layout>
        <c:manualLayout>
          <c:xMode val="edge"/>
          <c:yMode val="edge"/>
          <c:x val="0.34122469719119136"/>
          <c:y val="0.91130850636552996"/>
          <c:w val="0.26873547984719731"/>
          <c:h val="8.8691676513787815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endParaRPr lang="da-DK"/>
        </a:p>
      </c:txPr>
    </c:legend>
    <c:plotVisOnly val="1"/>
    <c:dispBlanksAs val="gap"/>
    <c:showDLblsOverMax val="0"/>
  </c:chart>
  <c:spPr>
    <a:noFill/>
    <a:ln w="9525" cap="flat" cmpd="sng" algn="ctr">
      <a:solidFill>
        <a:srgbClr val="394A58"/>
      </a:solidFill>
      <a:round/>
    </a:ln>
    <a:effectLst/>
  </c:spPr>
  <c:txPr>
    <a:bodyPr/>
    <a:lstStyle/>
    <a:p>
      <a:pPr>
        <a:defRPr>
          <a:latin typeface="+mj-lt"/>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da-DK" sz="1100">
                <a:solidFill>
                  <a:sysClr val="windowText" lastClr="000000"/>
                </a:solidFill>
                <a:latin typeface="+mj-lt"/>
              </a:rPr>
              <a:t>Fordeling af costdrivers - Budget</a:t>
            </a:r>
          </a:p>
        </c:rich>
      </c:tx>
      <c:layout>
        <c:manualLayout>
          <c:xMode val="edge"/>
          <c:yMode val="edge"/>
          <c:x val="0.1347990803475147"/>
          <c:y val="2.0162479690038745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7752751836253029E-2"/>
          <c:y val="0.39832339139425754"/>
          <c:w val="0.44093715029807323"/>
          <c:h val="0.49247525877447135"/>
        </c:manualLayout>
      </c:layout>
      <c:doughnutChart>
        <c:varyColors val="1"/>
        <c:ser>
          <c:idx val="0"/>
          <c:order val="0"/>
          <c:tx>
            <c:strRef>
              <c:f>Grafer!$C$45</c:f>
              <c:strCache>
                <c:ptCount val="1"/>
              </c:strCache>
            </c:strRef>
          </c:tx>
          <c:dPt>
            <c:idx val="0"/>
            <c:bubble3D val="0"/>
            <c:spPr>
              <a:solidFill>
                <a:srgbClr val="006265"/>
              </a:solidFill>
              <a:ln w="19050">
                <a:noFill/>
              </a:ln>
              <a:effectLst/>
            </c:spPr>
            <c:extLst>
              <c:ext xmlns:c16="http://schemas.microsoft.com/office/drawing/2014/chart" uri="{C3380CC4-5D6E-409C-BE32-E72D297353CC}">
                <c16:uniqueId val="{00000001-5830-4F7E-AF0B-485C1A5EFB01}"/>
              </c:ext>
            </c:extLst>
          </c:dPt>
          <c:dPt>
            <c:idx val="1"/>
            <c:bubble3D val="0"/>
            <c:spPr>
              <a:solidFill>
                <a:srgbClr val="394A58"/>
              </a:solidFill>
              <a:ln w="19050">
                <a:noFill/>
              </a:ln>
              <a:effectLst/>
            </c:spPr>
            <c:extLst>
              <c:ext xmlns:c16="http://schemas.microsoft.com/office/drawing/2014/chart" uri="{C3380CC4-5D6E-409C-BE32-E72D297353CC}">
                <c16:uniqueId val="{00000003-5830-4F7E-AF0B-485C1A5EFB01}"/>
              </c:ext>
            </c:extLst>
          </c:dPt>
          <c:dPt>
            <c:idx val="2"/>
            <c:bubble3D val="0"/>
            <c:spPr>
              <a:solidFill>
                <a:srgbClr val="738639"/>
              </a:solidFill>
              <a:ln w="19050">
                <a:noFill/>
              </a:ln>
              <a:effectLst/>
            </c:spPr>
            <c:extLst>
              <c:ext xmlns:c16="http://schemas.microsoft.com/office/drawing/2014/chart" uri="{C3380CC4-5D6E-409C-BE32-E72D297353CC}">
                <c16:uniqueId val="{00000005-5830-4F7E-AF0B-485C1A5EFB01}"/>
              </c:ext>
            </c:extLst>
          </c:dPt>
          <c:dPt>
            <c:idx val="3"/>
            <c:bubble3D val="0"/>
            <c:spPr>
              <a:solidFill>
                <a:srgbClr val="635244"/>
              </a:solidFill>
              <a:ln w="19050">
                <a:noFill/>
              </a:ln>
              <a:effectLst/>
            </c:spPr>
            <c:extLst>
              <c:ext xmlns:c16="http://schemas.microsoft.com/office/drawing/2014/chart" uri="{C3380CC4-5D6E-409C-BE32-E72D297353CC}">
                <c16:uniqueId val="{00000007-5830-4F7E-AF0B-485C1A5EFB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Grafer!$B$46:$B$49</c:f>
              <c:strCache>
                <c:ptCount val="4"/>
                <c:pt idx="0">
                  <c:v>Materiale </c:v>
                </c:pt>
                <c:pt idx="1">
                  <c:v>Gravearbejde</c:v>
                </c:pt>
                <c:pt idx="2">
                  <c:v>Smed</c:v>
                </c:pt>
                <c:pt idx="3">
                  <c:v>Øvrige </c:v>
                </c:pt>
              </c:strCache>
            </c:strRef>
          </c:cat>
          <c:val>
            <c:numRef>
              <c:f>Grafer!$C$46:$C$49</c:f>
              <c:numCache>
                <c:formatCode>General</c:formatCode>
                <c:ptCount val="4"/>
              </c:numCache>
            </c:numRef>
          </c:val>
          <c:extLst>
            <c:ext xmlns:c16="http://schemas.microsoft.com/office/drawing/2014/chart" uri="{C3380CC4-5D6E-409C-BE32-E72D297353CC}">
              <c16:uniqueId val="{00000008-5830-4F7E-AF0B-485C1A5EFB01}"/>
            </c:ext>
          </c:extLst>
        </c:ser>
        <c:ser>
          <c:idx val="1"/>
          <c:order val="1"/>
          <c:tx>
            <c:strRef>
              <c:f>Grafer!$D$45</c:f>
              <c:strCache>
                <c:ptCount val="1"/>
                <c:pt idx="0">
                  <c:v>Andel af budget </c:v>
                </c:pt>
              </c:strCache>
            </c:strRef>
          </c:tx>
          <c:spPr>
            <a:solidFill>
              <a:srgbClr val="394A58"/>
            </a:solidFill>
            <a:ln>
              <a:noFill/>
            </a:ln>
          </c:spPr>
          <c:dPt>
            <c:idx val="0"/>
            <c:bubble3D val="0"/>
            <c:spPr>
              <a:solidFill>
                <a:srgbClr val="006265"/>
              </a:solidFill>
              <a:ln w="19050">
                <a:noFill/>
              </a:ln>
              <a:effectLst/>
            </c:spPr>
            <c:extLst>
              <c:ext xmlns:c16="http://schemas.microsoft.com/office/drawing/2014/chart" uri="{C3380CC4-5D6E-409C-BE32-E72D297353CC}">
                <c16:uniqueId val="{0000000A-5830-4F7E-AF0B-485C1A5EFB01}"/>
              </c:ext>
            </c:extLst>
          </c:dPt>
          <c:dPt>
            <c:idx val="1"/>
            <c:bubble3D val="0"/>
            <c:spPr>
              <a:solidFill>
                <a:srgbClr val="394A58"/>
              </a:solidFill>
              <a:ln w="19050">
                <a:noFill/>
              </a:ln>
              <a:effectLst/>
            </c:spPr>
            <c:extLst>
              <c:ext xmlns:c16="http://schemas.microsoft.com/office/drawing/2014/chart" uri="{C3380CC4-5D6E-409C-BE32-E72D297353CC}">
                <c16:uniqueId val="{0000000C-5830-4F7E-AF0B-485C1A5EFB01}"/>
              </c:ext>
            </c:extLst>
          </c:dPt>
          <c:dPt>
            <c:idx val="2"/>
            <c:bubble3D val="0"/>
            <c:spPr>
              <a:solidFill>
                <a:srgbClr val="738639"/>
              </a:solidFill>
              <a:ln w="19050">
                <a:noFill/>
              </a:ln>
              <a:effectLst/>
            </c:spPr>
            <c:extLst>
              <c:ext xmlns:c16="http://schemas.microsoft.com/office/drawing/2014/chart" uri="{C3380CC4-5D6E-409C-BE32-E72D297353CC}">
                <c16:uniqueId val="{0000000E-5830-4F7E-AF0B-485C1A5EFB01}"/>
              </c:ext>
            </c:extLst>
          </c:dPt>
          <c:dPt>
            <c:idx val="3"/>
            <c:bubble3D val="0"/>
            <c:spPr>
              <a:solidFill>
                <a:srgbClr val="635244"/>
              </a:solidFill>
              <a:ln w="19050">
                <a:noFill/>
              </a:ln>
              <a:effectLst/>
            </c:spPr>
            <c:extLst>
              <c:ext xmlns:c16="http://schemas.microsoft.com/office/drawing/2014/chart" uri="{C3380CC4-5D6E-409C-BE32-E72D297353CC}">
                <c16:uniqueId val="{00000010-5830-4F7E-AF0B-485C1A5EFB01}"/>
              </c:ext>
            </c:extLst>
          </c:dPt>
          <c:dLbls>
            <c:dLbl>
              <c:idx val="0"/>
              <c:layout>
                <c:manualLayout>
                  <c:x val="9.3564874158172093E-2"/>
                  <c:y val="-0.130700480621740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830-4F7E-AF0B-485C1A5EFB01}"/>
                </c:ext>
              </c:extLst>
            </c:dLbl>
            <c:dLbl>
              <c:idx val="1"/>
              <c:layout>
                <c:manualLayout>
                  <c:x val="-8.5041741241609417E-2"/>
                  <c:y val="0.1187214611872146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830-4F7E-AF0B-485C1A5EFB01}"/>
                </c:ext>
              </c:extLst>
            </c:dLbl>
            <c:dLbl>
              <c:idx val="2"/>
              <c:layout>
                <c:manualLayout>
                  <c:x val="-0.1026763515025738"/>
                  <c:y val="-0.130700480621740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830-4F7E-AF0B-485C1A5EFB01}"/>
                </c:ext>
              </c:extLst>
            </c:dLbl>
            <c:dLbl>
              <c:idx val="3"/>
              <c:layout>
                <c:manualLayout>
                  <c:x val="3.0372050443431657E-3"/>
                  <c:y val="-0.146118721461187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830-4F7E-AF0B-485C1A5EFB01}"/>
                </c:ext>
              </c:extLst>
            </c:dLbl>
            <c:numFmt formatCode="0%" sourceLinked="0"/>
            <c:spPr>
              <a:noFill/>
              <a:ln>
                <a:noFill/>
              </a:ln>
              <a:effectLst/>
            </c:spPr>
            <c:txPr>
              <a:bodyPr rot="0" spcFirstLastPara="1" vertOverflow="overflow" horzOverflow="overflow" vert="horz" wrap="square" lIns="38100" tIns="19050" rIns="38100" bIns="19050" anchor="t" anchorCtr="0">
                <a:spAutoFit/>
              </a:bodyPr>
              <a:lstStyle/>
              <a:p>
                <a:pPr>
                  <a:defRPr sz="900" b="0" i="0" u="none" strike="noStrike" kern="1200" baseline="0">
                    <a:solidFill>
                      <a:sysClr val="windowText" lastClr="000000"/>
                    </a:solidFill>
                    <a:latin typeface="+mn-lt"/>
                    <a:ea typeface="+mn-ea"/>
                    <a:cs typeface="+mn-cs"/>
                  </a:defRPr>
                </a:pPr>
                <a:endParaRPr lang="da-DK"/>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Grafer!$B$46:$B$49</c:f>
              <c:strCache>
                <c:ptCount val="4"/>
                <c:pt idx="0">
                  <c:v>Materiale </c:v>
                </c:pt>
                <c:pt idx="1">
                  <c:v>Gravearbejde</c:v>
                </c:pt>
                <c:pt idx="2">
                  <c:v>Smed</c:v>
                </c:pt>
                <c:pt idx="3">
                  <c:v>Øvrige </c:v>
                </c:pt>
              </c:strCache>
            </c:strRef>
          </c:cat>
          <c:val>
            <c:numRef>
              <c:f>Grafer!$D$46:$D$49</c:f>
              <c:numCache>
                <c:formatCode>0.0%</c:formatCode>
                <c:ptCount val="4"/>
                <c:pt idx="0">
                  <c:v>0</c:v>
                </c:pt>
                <c:pt idx="1">
                  <c:v>0</c:v>
                </c:pt>
                <c:pt idx="2">
                  <c:v>0</c:v>
                </c:pt>
                <c:pt idx="3">
                  <c:v>0</c:v>
                </c:pt>
              </c:numCache>
            </c:numRef>
          </c:val>
          <c:extLst>
            <c:ext xmlns:c16="http://schemas.microsoft.com/office/drawing/2014/chart" uri="{C3380CC4-5D6E-409C-BE32-E72D297353CC}">
              <c16:uniqueId val="{00000011-5830-4F7E-AF0B-485C1A5EFB01}"/>
            </c:ext>
          </c:extLst>
        </c:ser>
        <c:dLbls>
          <c:showLegendKey val="0"/>
          <c:showVal val="1"/>
          <c:showCatName val="0"/>
          <c:showSerName val="0"/>
          <c:showPercent val="0"/>
          <c:showBubbleSize val="0"/>
          <c:showLeaderLines val="1"/>
        </c:dLbls>
        <c:firstSliceAng val="0"/>
        <c:holeSize val="13"/>
      </c:doughnutChart>
      <c:spPr>
        <a:noFill/>
        <a:ln>
          <a:noFill/>
        </a:ln>
        <a:effectLst/>
      </c:spPr>
    </c:plotArea>
    <c:legend>
      <c:legendPos val="r"/>
      <c:layout>
        <c:manualLayout>
          <c:xMode val="edge"/>
          <c:yMode val="edge"/>
          <c:x val="0.63570774583409628"/>
          <c:y val="0.27529740600606745"/>
          <c:w val="0.35922033001688741"/>
          <c:h val="0.6380120666734839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rgbClr val="394A58"/>
      </a:solidFill>
      <a:round/>
    </a:ln>
    <a:effectLst/>
  </c:spPr>
  <c:txPr>
    <a:bodyPr/>
    <a:lstStyle/>
    <a:p>
      <a:pPr>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mj-lt"/>
                <a:ea typeface="+mn-ea"/>
                <a:cs typeface="+mn-cs"/>
              </a:defRPr>
            </a:pPr>
            <a:r>
              <a:rPr lang="da-DK" sz="1100">
                <a:solidFill>
                  <a:sysClr val="windowText" lastClr="000000"/>
                </a:solidFill>
                <a:latin typeface="+mj-lt"/>
              </a:rPr>
              <a:t>Fordeling af costdrivers - afholdte</a:t>
            </a:r>
            <a:r>
              <a:rPr lang="da-DK" sz="1100" baseline="0">
                <a:solidFill>
                  <a:sysClr val="windowText" lastClr="000000"/>
                </a:solidFill>
                <a:latin typeface="+mj-lt"/>
              </a:rPr>
              <a:t> omk. </a:t>
            </a:r>
            <a:endParaRPr lang="da-DK" sz="1100">
              <a:solidFill>
                <a:sysClr val="windowText" lastClr="000000"/>
              </a:solidFill>
              <a:latin typeface="+mj-lt"/>
            </a:endParaRPr>
          </a:p>
        </c:rich>
      </c:tx>
      <c:layout>
        <c:manualLayout>
          <c:xMode val="edge"/>
          <c:yMode val="edge"/>
          <c:x val="0.13966105949902047"/>
          <c:y val="2.0162601037923212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mj-lt"/>
              <a:ea typeface="+mn-ea"/>
              <a:cs typeface="+mn-cs"/>
            </a:defRPr>
          </a:pPr>
          <a:endParaRPr lang="da-DK"/>
        </a:p>
      </c:txPr>
    </c:title>
    <c:autoTitleDeleted val="0"/>
    <c:plotArea>
      <c:layout>
        <c:manualLayout>
          <c:layoutTarget val="inner"/>
          <c:xMode val="edge"/>
          <c:yMode val="edge"/>
          <c:x val="0.10212546279397194"/>
          <c:y val="0.39470657076956289"/>
          <c:w val="0.43120356772498603"/>
          <c:h val="0.4722709661292338"/>
        </c:manualLayout>
      </c:layout>
      <c:doughnutChart>
        <c:varyColors val="1"/>
        <c:ser>
          <c:idx val="0"/>
          <c:order val="0"/>
          <c:tx>
            <c:strRef>
              <c:f>Grafer!$C$45</c:f>
              <c:strCache>
                <c:ptCount val="1"/>
              </c:strCache>
            </c:strRef>
          </c:tx>
          <c:dPt>
            <c:idx val="0"/>
            <c:bubble3D val="0"/>
            <c:spPr>
              <a:solidFill>
                <a:srgbClr val="006265"/>
              </a:solidFill>
              <a:ln w="19050">
                <a:noFill/>
              </a:ln>
              <a:effectLst/>
            </c:spPr>
            <c:extLst>
              <c:ext xmlns:c16="http://schemas.microsoft.com/office/drawing/2014/chart" uri="{C3380CC4-5D6E-409C-BE32-E72D297353CC}">
                <c16:uniqueId val="{00000001-62A6-4304-8440-418FE47513A2}"/>
              </c:ext>
            </c:extLst>
          </c:dPt>
          <c:dPt>
            <c:idx val="1"/>
            <c:bubble3D val="0"/>
            <c:spPr>
              <a:solidFill>
                <a:srgbClr val="394A58"/>
              </a:solidFill>
              <a:ln w="19050">
                <a:noFill/>
              </a:ln>
              <a:effectLst/>
            </c:spPr>
            <c:extLst>
              <c:ext xmlns:c16="http://schemas.microsoft.com/office/drawing/2014/chart" uri="{C3380CC4-5D6E-409C-BE32-E72D297353CC}">
                <c16:uniqueId val="{00000003-62A6-4304-8440-418FE47513A2}"/>
              </c:ext>
            </c:extLst>
          </c:dPt>
          <c:dPt>
            <c:idx val="2"/>
            <c:bubble3D val="0"/>
            <c:spPr>
              <a:solidFill>
                <a:srgbClr val="738639"/>
              </a:solidFill>
              <a:ln w="19050">
                <a:noFill/>
              </a:ln>
              <a:effectLst/>
            </c:spPr>
            <c:extLst>
              <c:ext xmlns:c16="http://schemas.microsoft.com/office/drawing/2014/chart" uri="{C3380CC4-5D6E-409C-BE32-E72D297353CC}">
                <c16:uniqueId val="{00000005-62A6-4304-8440-418FE47513A2}"/>
              </c:ext>
            </c:extLst>
          </c:dPt>
          <c:dPt>
            <c:idx val="3"/>
            <c:bubble3D val="0"/>
            <c:spPr>
              <a:solidFill>
                <a:srgbClr val="635244"/>
              </a:solidFill>
              <a:ln w="19050">
                <a:noFill/>
              </a:ln>
              <a:effectLst/>
            </c:spPr>
            <c:extLst>
              <c:ext xmlns:c16="http://schemas.microsoft.com/office/drawing/2014/chart" uri="{C3380CC4-5D6E-409C-BE32-E72D297353CC}">
                <c16:uniqueId val="{00000007-62A6-4304-8440-418FE47513A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a-DK"/>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Grafer!$B$55:$C$58</c:f>
              <c:strCache>
                <c:ptCount val="4"/>
                <c:pt idx="0">
                  <c:v>Materiale </c:v>
                </c:pt>
                <c:pt idx="1">
                  <c:v>Gravearbejde</c:v>
                </c:pt>
                <c:pt idx="2">
                  <c:v>Smed</c:v>
                </c:pt>
                <c:pt idx="3">
                  <c:v>Øvrige </c:v>
                </c:pt>
              </c:strCache>
            </c:strRef>
          </c:cat>
          <c:val>
            <c:numRef>
              <c:f>Grafer!$C$46:$C$49</c:f>
              <c:numCache>
                <c:formatCode>General</c:formatCode>
                <c:ptCount val="4"/>
              </c:numCache>
            </c:numRef>
          </c:val>
          <c:extLst>
            <c:ext xmlns:c16="http://schemas.microsoft.com/office/drawing/2014/chart" uri="{C3380CC4-5D6E-409C-BE32-E72D297353CC}">
              <c16:uniqueId val="{00000008-62A6-4304-8440-418FE47513A2}"/>
            </c:ext>
          </c:extLst>
        </c:ser>
        <c:ser>
          <c:idx val="1"/>
          <c:order val="1"/>
          <c:tx>
            <c:strRef>
              <c:f>Grafer!$B$54</c:f>
              <c:strCache>
                <c:ptCount val="1"/>
                <c:pt idx="0">
                  <c:v>Andel af endelig anlægssum </c:v>
                </c:pt>
              </c:strCache>
            </c:strRef>
          </c:tx>
          <c:dPt>
            <c:idx val="0"/>
            <c:bubble3D val="0"/>
            <c:spPr>
              <a:solidFill>
                <a:srgbClr val="006265"/>
              </a:solidFill>
              <a:ln w="19050">
                <a:noFill/>
              </a:ln>
              <a:effectLst/>
            </c:spPr>
            <c:extLst>
              <c:ext xmlns:c16="http://schemas.microsoft.com/office/drawing/2014/chart" uri="{C3380CC4-5D6E-409C-BE32-E72D297353CC}">
                <c16:uniqueId val="{0000000A-62A6-4304-8440-418FE47513A2}"/>
              </c:ext>
            </c:extLst>
          </c:dPt>
          <c:dPt>
            <c:idx val="1"/>
            <c:bubble3D val="0"/>
            <c:spPr>
              <a:solidFill>
                <a:srgbClr val="394A58"/>
              </a:solidFill>
              <a:ln w="19050">
                <a:noFill/>
              </a:ln>
              <a:effectLst/>
            </c:spPr>
            <c:extLst>
              <c:ext xmlns:c16="http://schemas.microsoft.com/office/drawing/2014/chart" uri="{C3380CC4-5D6E-409C-BE32-E72D297353CC}">
                <c16:uniqueId val="{0000000C-62A6-4304-8440-418FE47513A2}"/>
              </c:ext>
            </c:extLst>
          </c:dPt>
          <c:dPt>
            <c:idx val="2"/>
            <c:bubble3D val="0"/>
            <c:spPr>
              <a:solidFill>
                <a:srgbClr val="738639"/>
              </a:solidFill>
              <a:ln w="19050">
                <a:noFill/>
              </a:ln>
              <a:effectLst/>
            </c:spPr>
            <c:extLst>
              <c:ext xmlns:c16="http://schemas.microsoft.com/office/drawing/2014/chart" uri="{C3380CC4-5D6E-409C-BE32-E72D297353CC}">
                <c16:uniqueId val="{0000000E-62A6-4304-8440-418FE47513A2}"/>
              </c:ext>
            </c:extLst>
          </c:dPt>
          <c:dPt>
            <c:idx val="3"/>
            <c:bubble3D val="0"/>
            <c:spPr>
              <a:solidFill>
                <a:srgbClr val="635244"/>
              </a:solidFill>
              <a:ln w="19050">
                <a:noFill/>
              </a:ln>
              <a:effectLst/>
            </c:spPr>
            <c:extLst>
              <c:ext xmlns:c16="http://schemas.microsoft.com/office/drawing/2014/chart" uri="{C3380CC4-5D6E-409C-BE32-E72D297353CC}">
                <c16:uniqueId val="{00000010-62A6-4304-8440-418FE47513A2}"/>
              </c:ext>
            </c:extLst>
          </c:dPt>
          <c:dLbls>
            <c:dLbl>
              <c:idx val="0"/>
              <c:layout>
                <c:manualLayout>
                  <c:x val="0.11058802146378133"/>
                  <c:y val="-0.1066634852461624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2A6-4304-8440-418FE47513A2}"/>
                </c:ext>
              </c:extLst>
            </c:dLbl>
            <c:dLbl>
              <c:idx val="1"/>
              <c:layout>
                <c:manualLayout>
                  <c:x val="-8.9867861883861394E-2"/>
                  <c:y val="0.1283680449034779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2A6-4304-8440-418FE47513A2}"/>
                </c:ext>
              </c:extLst>
            </c:dLbl>
            <c:dLbl>
              <c:idx val="2"/>
              <c:layout>
                <c:manualLayout>
                  <c:x val="-0.11282096183667956"/>
                  <c:y val="-0.1215679858199543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2A6-4304-8440-418FE47513A2}"/>
                </c:ext>
              </c:extLst>
            </c:dLbl>
            <c:dLbl>
              <c:idx val="3"/>
              <c:layout>
                <c:manualLayout>
                  <c:x val="-2.7840731279497023E-17"/>
                  <c:y val="-0.1552512531918550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2A6-4304-8440-418FE47513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da-DK"/>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Grafer!$B$55:$C$58</c:f>
              <c:strCache>
                <c:ptCount val="4"/>
                <c:pt idx="0">
                  <c:v>Materiale </c:v>
                </c:pt>
                <c:pt idx="1">
                  <c:v>Gravearbejde</c:v>
                </c:pt>
                <c:pt idx="2">
                  <c:v>Smed</c:v>
                </c:pt>
                <c:pt idx="3">
                  <c:v>Øvrige </c:v>
                </c:pt>
              </c:strCache>
            </c:strRef>
          </c:cat>
          <c:val>
            <c:numRef>
              <c:f>Grafer!$D$55:$D$58</c:f>
              <c:numCache>
                <c:formatCode>0.0%</c:formatCode>
                <c:ptCount val="4"/>
                <c:pt idx="0">
                  <c:v>0</c:v>
                </c:pt>
                <c:pt idx="1">
                  <c:v>0</c:v>
                </c:pt>
                <c:pt idx="2">
                  <c:v>0</c:v>
                </c:pt>
                <c:pt idx="3">
                  <c:v>0</c:v>
                </c:pt>
              </c:numCache>
            </c:numRef>
          </c:val>
          <c:extLst>
            <c:ext xmlns:c16="http://schemas.microsoft.com/office/drawing/2014/chart" uri="{C3380CC4-5D6E-409C-BE32-E72D297353CC}">
              <c16:uniqueId val="{00000011-62A6-4304-8440-418FE47513A2}"/>
            </c:ext>
          </c:extLst>
        </c:ser>
        <c:dLbls>
          <c:showLegendKey val="0"/>
          <c:showVal val="1"/>
          <c:showCatName val="0"/>
          <c:showSerName val="0"/>
          <c:showPercent val="0"/>
          <c:showBubbleSize val="0"/>
          <c:showLeaderLines val="1"/>
        </c:dLbls>
        <c:firstSliceAng val="0"/>
        <c:holeSize val="13"/>
      </c:doughnutChart>
      <c:spPr>
        <a:noFill/>
        <a:ln>
          <a:noFill/>
        </a:ln>
        <a:effectLst/>
      </c:spPr>
    </c:plotArea>
    <c:legend>
      <c:legendPos val="r"/>
      <c:layout>
        <c:manualLayout>
          <c:xMode val="edge"/>
          <c:yMode val="edge"/>
          <c:x val="0.63892221308832542"/>
          <c:y val="0.26185590437558942"/>
          <c:w val="0.35562760314329617"/>
          <c:h val="0.66056352106102978"/>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rgbClr val="394A58"/>
      </a:solidFill>
      <a:round/>
    </a:ln>
    <a:effectLst/>
  </c:spPr>
  <c:txPr>
    <a:bodyPr/>
    <a:lstStyle/>
    <a:p>
      <a:pPr>
        <a:defRPr/>
      </a:pPr>
      <a:endParaRPr lang="da-D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mj-lt"/>
                <a:ea typeface="+mn-ea"/>
                <a:cs typeface="+mn-cs"/>
              </a:defRPr>
            </a:pPr>
            <a:r>
              <a:rPr lang="da-DK" sz="1100">
                <a:solidFill>
                  <a:sysClr val="windowText" lastClr="000000"/>
                </a:solidFill>
              </a:rPr>
              <a:t>Anlagte meter pr</a:t>
            </a:r>
            <a:r>
              <a:rPr lang="da-DK" sz="1100" baseline="0">
                <a:solidFill>
                  <a:sysClr val="windowText" lastClr="000000"/>
                </a:solidFill>
              </a:rPr>
              <a:t> ledningstype (inkl. stikledning)</a:t>
            </a:r>
            <a:endParaRPr lang="da-DK" sz="1100">
              <a:solidFill>
                <a:sysClr val="windowText" lastClr="000000"/>
              </a:solidFill>
            </a:endParaRPr>
          </a:p>
        </c:rich>
      </c:tx>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mj-lt"/>
              <a:ea typeface="+mn-ea"/>
              <a:cs typeface="+mn-cs"/>
            </a:defRPr>
          </a:pPr>
          <a:endParaRPr lang="da-DK"/>
        </a:p>
      </c:txPr>
    </c:title>
    <c:autoTitleDeleted val="0"/>
    <c:plotArea>
      <c:layout/>
      <c:barChart>
        <c:barDir val="col"/>
        <c:grouping val="clustered"/>
        <c:varyColors val="0"/>
        <c:ser>
          <c:idx val="1"/>
          <c:order val="1"/>
          <c:spPr>
            <a:solidFill>
              <a:srgbClr val="00626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j-lt"/>
                    <a:ea typeface="+mn-ea"/>
                    <a:cs typeface="+mn-cs"/>
                  </a:defRPr>
                </a:pPr>
                <a:endParaRPr lang="da-D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Grafer!$B$12:$B$28</c:f>
              <c:strCache>
                <c:ptCount val="17"/>
                <c:pt idx="0">
                  <c:v>Nyt AluPEX stik inkl. Tracé</c:v>
                </c:pt>
                <c:pt idx="1">
                  <c:v>AluPEX ø16</c:v>
                </c:pt>
                <c:pt idx="2">
                  <c:v>AluPEX ø20</c:v>
                </c:pt>
                <c:pt idx="3">
                  <c:v>AluPEX ø26</c:v>
                </c:pt>
                <c:pt idx="4">
                  <c:v>AluPEX ø32</c:v>
                </c:pt>
                <c:pt idx="5">
                  <c:v>AluPEX ø20-ø16</c:v>
                </c:pt>
                <c:pt idx="6">
                  <c:v>AluPEX ø26-ø20</c:v>
                </c:pt>
                <c:pt idx="7">
                  <c:v>DN20 (ø26,9)</c:v>
                </c:pt>
                <c:pt idx="8">
                  <c:v>DN25 (ø33,7)</c:v>
                </c:pt>
                <c:pt idx="9">
                  <c:v>DN32 (ø42,4)</c:v>
                </c:pt>
                <c:pt idx="10">
                  <c:v>DN40 (ø48,3)</c:v>
                </c:pt>
                <c:pt idx="11">
                  <c:v>DN50 (ø60,3)</c:v>
                </c:pt>
                <c:pt idx="12">
                  <c:v>DN65 (ø76,1)</c:v>
                </c:pt>
                <c:pt idx="13">
                  <c:v>DN80 (ø88,9)</c:v>
                </c:pt>
                <c:pt idx="14">
                  <c:v>DN100 (ø114,3)</c:v>
                </c:pt>
                <c:pt idx="15">
                  <c:v>DN125 (ø139,7)</c:v>
                </c:pt>
                <c:pt idx="16">
                  <c:v>DN150 (ø168,3)</c:v>
                </c:pt>
              </c:strCache>
            </c:strRef>
          </c:cat>
          <c:val>
            <c:numRef>
              <c:f>Grafer!$D$12:$D$28</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F6F5-4111-92AD-022B6E63BDF4}"/>
            </c:ext>
          </c:extLst>
        </c:ser>
        <c:dLbls>
          <c:dLblPos val="outEnd"/>
          <c:showLegendKey val="0"/>
          <c:showVal val="1"/>
          <c:showCatName val="0"/>
          <c:showSerName val="0"/>
          <c:showPercent val="0"/>
          <c:showBubbleSize val="0"/>
        </c:dLbls>
        <c:gapWidth val="219"/>
        <c:overlap val="-27"/>
        <c:axId val="91746432"/>
        <c:axId val="91740608"/>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j-lt"/>
                          <a:ea typeface="+mn-ea"/>
                          <a:cs typeface="+mn-cs"/>
                        </a:defRPr>
                      </a:pPr>
                      <a:endParaRPr lang="da-DK"/>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Grafer!$B$12:$B$28</c15:sqref>
                        </c15:formulaRef>
                      </c:ext>
                    </c:extLst>
                    <c:strCache>
                      <c:ptCount val="17"/>
                      <c:pt idx="0">
                        <c:v>Nyt AluPEX stik inkl. Tracé</c:v>
                      </c:pt>
                      <c:pt idx="1">
                        <c:v>AluPEX ø16</c:v>
                      </c:pt>
                      <c:pt idx="2">
                        <c:v>AluPEX ø20</c:v>
                      </c:pt>
                      <c:pt idx="3">
                        <c:v>AluPEX ø26</c:v>
                      </c:pt>
                      <c:pt idx="4">
                        <c:v>AluPEX ø32</c:v>
                      </c:pt>
                      <c:pt idx="5">
                        <c:v>AluPEX ø20-ø16</c:v>
                      </c:pt>
                      <c:pt idx="6">
                        <c:v>AluPEX ø26-ø20</c:v>
                      </c:pt>
                      <c:pt idx="7">
                        <c:v>DN20 (ø26,9)</c:v>
                      </c:pt>
                      <c:pt idx="8">
                        <c:v>DN25 (ø33,7)</c:v>
                      </c:pt>
                      <c:pt idx="9">
                        <c:v>DN32 (ø42,4)</c:v>
                      </c:pt>
                      <c:pt idx="10">
                        <c:v>DN40 (ø48,3)</c:v>
                      </c:pt>
                      <c:pt idx="11">
                        <c:v>DN50 (ø60,3)</c:v>
                      </c:pt>
                      <c:pt idx="12">
                        <c:v>DN65 (ø76,1)</c:v>
                      </c:pt>
                      <c:pt idx="13">
                        <c:v>DN80 (ø88,9)</c:v>
                      </c:pt>
                      <c:pt idx="14">
                        <c:v>DN100 (ø114,3)</c:v>
                      </c:pt>
                      <c:pt idx="15">
                        <c:v>DN125 (ø139,7)</c:v>
                      </c:pt>
                      <c:pt idx="16">
                        <c:v>DN150 (ø168,3)</c:v>
                      </c:pt>
                    </c:strCache>
                  </c:strRef>
                </c:cat>
                <c:val>
                  <c:numRef>
                    <c:extLst>
                      <c:ext uri="{02D57815-91ED-43cb-92C2-25804820EDAC}">
                        <c15:formulaRef>
                          <c15:sqref>Grafer!$C$6:$C$9</c15:sqref>
                        </c15:formulaRef>
                      </c:ext>
                    </c:extLst>
                    <c:numCache>
                      <c:formatCode>General</c:formatCode>
                      <c:ptCount val="4"/>
                    </c:numCache>
                  </c:numRef>
                </c:val>
                <c:extLst>
                  <c:ext xmlns:c16="http://schemas.microsoft.com/office/drawing/2014/chart" uri="{C3380CC4-5D6E-409C-BE32-E72D297353CC}">
                    <c16:uniqueId val="{00000001-F6F5-4111-92AD-022B6E63BDF4}"/>
                  </c:ext>
                </c:extLst>
              </c15:ser>
            </c15:filteredBarSeries>
          </c:ext>
        </c:extLst>
      </c:barChart>
      <c:catAx>
        <c:axId val="91746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endParaRPr lang="da-DK"/>
          </a:p>
        </c:txPr>
        <c:crossAx val="91740608"/>
        <c:crosses val="autoZero"/>
        <c:auto val="1"/>
        <c:lblAlgn val="ctr"/>
        <c:lblOffset val="100"/>
        <c:noMultiLvlLbl val="0"/>
      </c:catAx>
      <c:valAx>
        <c:axId val="91740608"/>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r>
                  <a:rPr lang="da-DK">
                    <a:solidFill>
                      <a:sysClr val="windowText" lastClr="000000"/>
                    </a:solidFill>
                  </a:rPr>
                  <a:t>Meter</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j-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j-lt"/>
                <a:ea typeface="+mn-ea"/>
                <a:cs typeface="+mn-cs"/>
              </a:defRPr>
            </a:pPr>
            <a:endParaRPr lang="da-DK"/>
          </a:p>
        </c:txPr>
        <c:crossAx val="91746432"/>
        <c:crosses val="autoZero"/>
        <c:crossBetween val="between"/>
      </c:valAx>
      <c:spPr>
        <a:noFill/>
        <a:ln>
          <a:noFill/>
        </a:ln>
        <a:effectLst/>
      </c:spPr>
    </c:plotArea>
    <c:plotVisOnly val="1"/>
    <c:dispBlanksAs val="gap"/>
    <c:showDLblsOverMax val="0"/>
  </c:chart>
  <c:spPr>
    <a:noFill/>
    <a:ln w="9525" cap="flat" cmpd="sng" algn="ctr">
      <a:solidFill>
        <a:srgbClr val="394A58"/>
      </a:solidFill>
      <a:round/>
    </a:ln>
    <a:effectLst/>
  </c:spPr>
  <c:txPr>
    <a:bodyPr/>
    <a:lstStyle/>
    <a:p>
      <a:pPr>
        <a:defRPr>
          <a:latin typeface="+mj-lt"/>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136524</xdr:colOff>
      <xdr:row>0</xdr:row>
      <xdr:rowOff>388142</xdr:rowOff>
    </xdr:from>
    <xdr:to>
      <xdr:col>25</xdr:col>
      <xdr:colOff>0</xdr:colOff>
      <xdr:row>3</xdr:row>
      <xdr:rowOff>122237</xdr:rowOff>
    </xdr:to>
    <xdr:sp macro="" textlink="">
      <xdr:nvSpPr>
        <xdr:cNvPr id="6" name="Tekstfelt 5">
          <a:extLst>
            <a:ext uri="{FF2B5EF4-FFF2-40B4-BE49-F238E27FC236}">
              <a16:creationId xmlns:a16="http://schemas.microsoft.com/office/drawing/2014/main" id="{E35FDEE9-ED7E-45E8-A87A-268B10D84BF4}"/>
            </a:ext>
          </a:extLst>
        </xdr:cNvPr>
        <xdr:cNvSpPr txBox="1"/>
      </xdr:nvSpPr>
      <xdr:spPr>
        <a:xfrm>
          <a:off x="136524" y="388142"/>
          <a:ext cx="14639132" cy="1174751"/>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4800" b="0">
              <a:solidFill>
                <a:schemeClr val="bg1"/>
              </a:solidFill>
              <a:latin typeface="Arial" panose="020B0604020202020204" pitchFamily="34" charset="0"/>
              <a:cs typeface="Arial" panose="020B0604020202020204" pitchFamily="34" charset="0"/>
            </a:rPr>
            <a:t>POP: Et</a:t>
          </a:r>
          <a:r>
            <a:rPr lang="da-DK" sz="4800" b="0" baseline="0">
              <a:solidFill>
                <a:schemeClr val="bg1"/>
              </a:solidFill>
              <a:latin typeface="Arial" panose="020B0604020202020204" pitchFamily="34" charset="0"/>
              <a:cs typeface="Arial" panose="020B0604020202020204" pitchFamily="34" charset="0"/>
            </a:rPr>
            <a:t> brugervenligt værktøj</a:t>
          </a:r>
          <a:endParaRPr lang="da-DK" sz="2800" b="0">
            <a:solidFill>
              <a:schemeClr val="bg1"/>
            </a:solidFill>
            <a:latin typeface="Arial" panose="020B0604020202020204" pitchFamily="34" charset="0"/>
            <a:cs typeface="Arial" panose="020B0604020202020204" pitchFamily="34" charset="0"/>
          </a:endParaRPr>
        </a:p>
        <a:p>
          <a:r>
            <a:rPr lang="da-DK" sz="1600" b="1">
              <a:solidFill>
                <a:schemeClr val="bg1"/>
              </a:solidFill>
              <a:latin typeface="Arial" panose="020B0604020202020204" pitchFamily="34" charset="0"/>
              <a:cs typeface="Arial" panose="020B0604020202020204" pitchFamily="34" charset="0"/>
            </a:rPr>
            <a:t>Styringsværktøj</a:t>
          </a:r>
          <a:r>
            <a:rPr lang="da-DK" sz="1600" b="1" baseline="0">
              <a:solidFill>
                <a:schemeClr val="bg1"/>
              </a:solidFill>
              <a:latin typeface="Arial" panose="020B0604020202020204" pitchFamily="34" charset="0"/>
              <a:cs typeface="Arial" panose="020B0604020202020204" pitchFamily="34" charset="0"/>
            </a:rPr>
            <a:t> til planlægning og opfølgning på projekter</a:t>
          </a:r>
          <a:endParaRPr lang="da-DK" sz="1600" b="1">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136524</xdr:colOff>
      <xdr:row>3</xdr:row>
      <xdr:rowOff>166211</xdr:rowOff>
    </xdr:from>
    <xdr:to>
      <xdr:col>4</xdr:col>
      <xdr:colOff>523875</xdr:colOff>
      <xdr:row>5</xdr:row>
      <xdr:rowOff>0</xdr:rowOff>
    </xdr:to>
    <xdr:sp macro="" textlink="">
      <xdr:nvSpPr>
        <xdr:cNvPr id="8" name="Tekstfelt 7">
          <a:extLst>
            <a:ext uri="{FF2B5EF4-FFF2-40B4-BE49-F238E27FC236}">
              <a16:creationId xmlns:a16="http://schemas.microsoft.com/office/drawing/2014/main" id="{E453A35A-91DA-42DB-912A-84719B42AFBE}"/>
            </a:ext>
          </a:extLst>
        </xdr:cNvPr>
        <xdr:cNvSpPr txBox="1"/>
      </xdr:nvSpPr>
      <xdr:spPr>
        <a:xfrm>
          <a:off x="136524" y="1604486"/>
          <a:ext cx="2378076" cy="262414"/>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200" b="1">
              <a:solidFill>
                <a:schemeClr val="bg1"/>
              </a:solidFill>
              <a:latin typeface="Arial" panose="020B0604020202020204" pitchFamily="34" charset="0"/>
              <a:cs typeface="Arial" panose="020B0604020202020204" pitchFamily="34" charset="0"/>
            </a:rPr>
            <a:t>Version 1.0,</a:t>
          </a:r>
          <a:r>
            <a:rPr lang="da-DK" sz="1200" b="1" baseline="0">
              <a:solidFill>
                <a:schemeClr val="bg1"/>
              </a:solidFill>
              <a:latin typeface="Arial" panose="020B0604020202020204" pitchFamily="34" charset="0"/>
              <a:cs typeface="Arial" panose="020B0604020202020204" pitchFamily="34" charset="0"/>
            </a:rPr>
            <a:t> Februar 2021</a:t>
          </a:r>
          <a:endParaRPr lang="da-DK" sz="1200" b="1">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1</xdr:col>
      <xdr:colOff>2381</xdr:colOff>
      <xdr:row>4</xdr:row>
      <xdr:rowOff>211138</xdr:rowOff>
    </xdr:from>
    <xdr:to>
      <xdr:col>3</xdr:col>
      <xdr:colOff>511969</xdr:colOff>
      <xdr:row>6</xdr:row>
      <xdr:rowOff>94967</xdr:rowOff>
    </xdr:to>
    <xdr:pic>
      <xdr:nvPicPr>
        <xdr:cNvPr id="11" name="Billede 10">
          <a:extLst>
            <a:ext uri="{FF2B5EF4-FFF2-40B4-BE49-F238E27FC236}">
              <a16:creationId xmlns:a16="http://schemas.microsoft.com/office/drawing/2014/main" id="{C5A17446-F06C-46B4-B14B-F23A7F15EF4D}"/>
            </a:ext>
          </a:extLst>
        </xdr:cNvPr>
        <xdr:cNvPicPr>
          <a:picLocks noChangeAspect="1"/>
        </xdr:cNvPicPr>
      </xdr:nvPicPr>
      <xdr:blipFill rotWithShape="1">
        <a:blip xmlns:r="http://schemas.openxmlformats.org/officeDocument/2006/relationships" r:embed="rId1"/>
        <a:srcRect l="8222" t="59248" r="7601" b="21225"/>
        <a:stretch/>
      </xdr:blipFill>
      <xdr:spPr>
        <a:xfrm>
          <a:off x="204787" y="2008982"/>
          <a:ext cx="1724026" cy="407704"/>
        </a:xfrm>
        <a:prstGeom prst="rect">
          <a:avLst/>
        </a:prstGeom>
      </xdr:spPr>
    </xdr:pic>
    <xdr:clientData/>
  </xdr:twoCellAnchor>
  <xdr:twoCellAnchor editAs="oneCell">
    <xdr:from>
      <xdr:col>4</xdr:col>
      <xdr:colOff>219076</xdr:colOff>
      <xdr:row>4</xdr:row>
      <xdr:rowOff>135846</xdr:rowOff>
    </xdr:from>
    <xdr:to>
      <xdr:col>6</xdr:col>
      <xdr:colOff>473076</xdr:colOff>
      <xdr:row>6</xdr:row>
      <xdr:rowOff>60208</xdr:rowOff>
    </xdr:to>
    <xdr:pic>
      <xdr:nvPicPr>
        <xdr:cNvPr id="5" name="Billede 4">
          <a:extLst>
            <a:ext uri="{FF2B5EF4-FFF2-40B4-BE49-F238E27FC236}">
              <a16:creationId xmlns:a16="http://schemas.microsoft.com/office/drawing/2014/main" id="{BBA49BF6-E75B-4DB7-AF2A-60A308B57468}"/>
            </a:ext>
          </a:extLst>
        </xdr:cNvPr>
        <xdr:cNvPicPr>
          <a:picLocks noChangeAspect="1"/>
        </xdr:cNvPicPr>
      </xdr:nvPicPr>
      <xdr:blipFill>
        <a:blip xmlns:r="http://schemas.openxmlformats.org/officeDocument/2006/relationships" r:embed="rId2"/>
        <a:stretch>
          <a:fillRect/>
        </a:stretch>
      </xdr:blipFill>
      <xdr:spPr>
        <a:xfrm>
          <a:off x="2181226" y="1748746"/>
          <a:ext cx="1431925" cy="445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9524</xdr:colOff>
      <xdr:row>15</xdr:row>
      <xdr:rowOff>0</xdr:rowOff>
    </xdr:from>
    <xdr:to>
      <xdr:col>12</xdr:col>
      <xdr:colOff>457199</xdr:colOff>
      <xdr:row>26</xdr:row>
      <xdr:rowOff>0</xdr:rowOff>
    </xdr:to>
    <xdr:graphicFrame macro="">
      <xdr:nvGraphicFramePr>
        <xdr:cNvPr id="2" name="Diagram 1">
          <a:extLst>
            <a:ext uri="{FF2B5EF4-FFF2-40B4-BE49-F238E27FC236}">
              <a16:creationId xmlns:a16="http://schemas.microsoft.com/office/drawing/2014/main" id="{AD5702F3-AC95-40BF-8FF5-A7D9A4DE4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xdr:colOff>
      <xdr:row>26</xdr:row>
      <xdr:rowOff>200024</xdr:rowOff>
    </xdr:from>
    <xdr:to>
      <xdr:col>25</xdr:col>
      <xdr:colOff>600076</xdr:colOff>
      <xdr:row>38</xdr:row>
      <xdr:rowOff>114299</xdr:rowOff>
    </xdr:to>
    <xdr:graphicFrame macro="">
      <xdr:nvGraphicFramePr>
        <xdr:cNvPr id="3" name="Diagram 2">
          <a:extLst>
            <a:ext uri="{FF2B5EF4-FFF2-40B4-BE49-F238E27FC236}">
              <a16:creationId xmlns:a16="http://schemas.microsoft.com/office/drawing/2014/main" id="{B5CF6F78-CBEF-4AA9-8931-62B5BF68A3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xdr:colOff>
      <xdr:row>15</xdr:row>
      <xdr:rowOff>0</xdr:rowOff>
    </xdr:from>
    <xdr:to>
      <xdr:col>20</xdr:col>
      <xdr:colOff>152401</xdr:colOff>
      <xdr:row>26</xdr:row>
      <xdr:rowOff>0</xdr:rowOff>
    </xdr:to>
    <xdr:graphicFrame macro="">
      <xdr:nvGraphicFramePr>
        <xdr:cNvPr id="4" name="Diagram 3">
          <a:extLst>
            <a:ext uri="{FF2B5EF4-FFF2-40B4-BE49-F238E27FC236}">
              <a16:creationId xmlns:a16="http://schemas.microsoft.com/office/drawing/2014/main" id="{8F96DC28-70A2-45CA-AABB-F76EC66769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390525</xdr:colOff>
      <xdr:row>15</xdr:row>
      <xdr:rowOff>0</xdr:rowOff>
    </xdr:from>
    <xdr:to>
      <xdr:col>26</xdr:col>
      <xdr:colOff>2</xdr:colOff>
      <xdr:row>26</xdr:row>
      <xdr:rowOff>0</xdr:rowOff>
    </xdr:to>
    <xdr:graphicFrame macro="">
      <xdr:nvGraphicFramePr>
        <xdr:cNvPr id="5" name="Diagram 4">
          <a:extLst>
            <a:ext uri="{FF2B5EF4-FFF2-40B4-BE49-F238E27FC236}">
              <a16:creationId xmlns:a16="http://schemas.microsoft.com/office/drawing/2014/main" id="{D8AB7E04-CA8C-48EA-AFF9-2A1632988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9524</xdr:colOff>
      <xdr:row>27</xdr:row>
      <xdr:rowOff>0</xdr:rowOff>
    </xdr:from>
    <xdr:to>
      <xdr:col>12</xdr:col>
      <xdr:colOff>457200</xdr:colOff>
      <xdr:row>38</xdr:row>
      <xdr:rowOff>114300</xdr:rowOff>
    </xdr:to>
    <xdr:graphicFrame macro="">
      <xdr:nvGraphicFramePr>
        <xdr:cNvPr id="6" name="Diagram 5">
          <a:extLst>
            <a:ext uri="{FF2B5EF4-FFF2-40B4-BE49-F238E27FC236}">
              <a16:creationId xmlns:a16="http://schemas.microsoft.com/office/drawing/2014/main" id="{CCE41A32-F1A6-4FA7-A842-6134A53EA1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118</xdr:row>
      <xdr:rowOff>106331</xdr:rowOff>
    </xdr:from>
    <xdr:to>
      <xdr:col>1</xdr:col>
      <xdr:colOff>3287930</xdr:colOff>
      <xdr:row>128</xdr:row>
      <xdr:rowOff>40529</xdr:rowOff>
    </xdr:to>
    <xdr:sp macro="" textlink="">
      <xdr:nvSpPr>
        <xdr:cNvPr id="3" name="TextBox 2">
          <a:extLst>
            <a:ext uri="{FF2B5EF4-FFF2-40B4-BE49-F238E27FC236}">
              <a16:creationId xmlns:a16="http://schemas.microsoft.com/office/drawing/2014/main" id="{216C85B9-92F8-418E-8938-D04BBB1D45BE}"/>
            </a:ext>
          </a:extLst>
        </xdr:cNvPr>
        <xdr:cNvSpPr txBox="1"/>
      </xdr:nvSpPr>
      <xdr:spPr>
        <a:xfrm>
          <a:off x="0" y="16141949"/>
          <a:ext cx="3478430" cy="12901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Prisen</a:t>
          </a:r>
          <a:r>
            <a:rPr lang="da-DK" sz="1100" baseline="0"/>
            <a:t> skal slutteligt ganges med en erfaringsfaktor</a:t>
          </a:r>
          <a:endParaRPr lang="da-DK" sz="1100"/>
        </a:p>
      </xdr:txBody>
    </xdr:sp>
    <xdr:clientData/>
  </xdr:twoCellAnchor>
  <xdr:twoCellAnchor>
    <xdr:from>
      <xdr:col>12</xdr:col>
      <xdr:colOff>74607</xdr:colOff>
      <xdr:row>61</xdr:row>
      <xdr:rowOff>118273</xdr:rowOff>
    </xdr:from>
    <xdr:to>
      <xdr:col>16</xdr:col>
      <xdr:colOff>381000</xdr:colOff>
      <xdr:row>68</xdr:row>
      <xdr:rowOff>150235</xdr:rowOff>
    </xdr:to>
    <xdr:sp macro="" textlink="">
      <xdr:nvSpPr>
        <xdr:cNvPr id="4" name="TextBox 3">
          <a:extLst>
            <a:ext uri="{FF2B5EF4-FFF2-40B4-BE49-F238E27FC236}">
              <a16:creationId xmlns:a16="http://schemas.microsoft.com/office/drawing/2014/main" id="{F49C7EEC-AECE-4C35-8639-D33AB9C959A9}"/>
            </a:ext>
          </a:extLst>
        </xdr:cNvPr>
        <xdr:cNvSpPr txBox="1"/>
      </xdr:nvSpPr>
      <xdr:spPr>
        <a:xfrm>
          <a:off x="16491225" y="9957038"/>
          <a:ext cx="2682040" cy="1365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T-stykke er antaget -</a:t>
          </a:r>
          <a:r>
            <a:rPr lang="da-DK" sz="1100" baseline="0"/>
            <a:t>1 norm størrelse af hovedrøret- </a:t>
          </a:r>
          <a:endParaRPr lang="da-DK" sz="1100"/>
        </a:p>
      </xdr:txBody>
    </xdr:sp>
    <xdr:clientData/>
  </xdr:twoCellAnchor>
  <xdr:twoCellAnchor>
    <xdr:from>
      <xdr:col>9</xdr:col>
      <xdr:colOff>7957</xdr:colOff>
      <xdr:row>4</xdr:row>
      <xdr:rowOff>102198</xdr:rowOff>
    </xdr:from>
    <xdr:to>
      <xdr:col>18</xdr:col>
      <xdr:colOff>252918</xdr:colOff>
      <xdr:row>15</xdr:row>
      <xdr:rowOff>102199</xdr:rowOff>
    </xdr:to>
    <xdr:sp macro="" textlink="">
      <xdr:nvSpPr>
        <xdr:cNvPr id="8" name="TextBox 1">
          <a:extLst>
            <a:ext uri="{FF2B5EF4-FFF2-40B4-BE49-F238E27FC236}">
              <a16:creationId xmlns:a16="http://schemas.microsoft.com/office/drawing/2014/main" id="{CCB5A6CA-D924-484D-8886-65BBB5545845}"/>
            </a:ext>
          </a:extLst>
        </xdr:cNvPr>
        <xdr:cNvSpPr txBox="1"/>
      </xdr:nvSpPr>
      <xdr:spPr>
        <a:xfrm>
          <a:off x="13466222" y="1177963"/>
          <a:ext cx="6766784" cy="1714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b="1">
              <a:solidFill>
                <a:srgbClr val="FF0000"/>
              </a:solidFill>
            </a:rPr>
            <a:t>Skal faktorer ganges på kataloget</a:t>
          </a:r>
          <a:r>
            <a:rPr lang="da-DK" sz="1600" b="1" baseline="0">
              <a:solidFill>
                <a:srgbClr val="FF0000"/>
              </a:solidFill>
            </a:rPr>
            <a:t> eller endelig beregning under fane Distribution? Diskussion med Laurits og Mads.</a:t>
          </a:r>
        </a:p>
        <a:p>
          <a:endParaRPr lang="da-DK" sz="1600" b="1" baseline="0">
            <a:solidFill>
              <a:srgbClr val="FF0000"/>
            </a:solidFill>
          </a:endParaRPr>
        </a:p>
        <a:p>
          <a:r>
            <a:rPr lang="da-DK" sz="1600" b="1" baseline="0">
              <a:solidFill>
                <a:srgbClr val="FF0000"/>
              </a:solidFill>
            </a:rPr>
            <a:t>23.02.2021/EBGR: Afklaret. Ganget på slut tabel for lige rør. Komponent køb til stik ganges på stik kataloget. </a:t>
          </a:r>
          <a:endParaRPr lang="da-DK" sz="1100" b="1">
            <a:solidFill>
              <a:srgbClr val="FF0000"/>
            </a:solidFill>
          </a:endParaRPr>
        </a:p>
      </xdr:txBody>
    </xdr:sp>
    <xdr:clientData/>
  </xdr:twoCellAnchor>
  <xdr:twoCellAnchor>
    <xdr:from>
      <xdr:col>6</xdr:col>
      <xdr:colOff>687705</xdr:colOff>
      <xdr:row>153</xdr:row>
      <xdr:rowOff>50537</xdr:rowOff>
    </xdr:from>
    <xdr:to>
      <xdr:col>12</xdr:col>
      <xdr:colOff>389964</xdr:colOff>
      <xdr:row>162</xdr:row>
      <xdr:rowOff>27790</xdr:rowOff>
    </xdr:to>
    <xdr:sp macro="" textlink="">
      <xdr:nvSpPr>
        <xdr:cNvPr id="7" name="TextBox 6">
          <a:extLst>
            <a:ext uri="{FF2B5EF4-FFF2-40B4-BE49-F238E27FC236}">
              <a16:creationId xmlns:a16="http://schemas.microsoft.com/office/drawing/2014/main" id="{DE37927A-AE1E-4BC8-A5E9-F933C5099CBE}"/>
            </a:ext>
          </a:extLst>
        </xdr:cNvPr>
        <xdr:cNvSpPr txBox="1"/>
      </xdr:nvSpPr>
      <xdr:spPr>
        <a:xfrm>
          <a:off x="10934364" y="29436843"/>
          <a:ext cx="6918847" cy="19405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b="1">
              <a:solidFill>
                <a:srgbClr val="FF0000"/>
              </a:solidFill>
            </a:rPr>
            <a:t>Skal faktorer ganges på kataloget</a:t>
          </a:r>
          <a:r>
            <a:rPr lang="da-DK" sz="1600" b="1" baseline="0">
              <a:solidFill>
                <a:srgbClr val="FF0000"/>
              </a:solidFill>
            </a:rPr>
            <a:t> eller endelig beregning under fane Distribution? Diskussion med Laurits og Mads.</a:t>
          </a:r>
          <a:endParaRPr lang="da-DK" sz="1100" b="1">
            <a:solidFill>
              <a:srgbClr val="FF0000"/>
            </a:solidFill>
          </a:endParaRPr>
        </a:p>
      </xdr:txBody>
    </xdr:sp>
    <xdr:clientData/>
  </xdr:twoCellAnchor>
  <xdr:twoCellAnchor>
    <xdr:from>
      <xdr:col>7</xdr:col>
      <xdr:colOff>1174377</xdr:colOff>
      <xdr:row>379</xdr:row>
      <xdr:rowOff>87405</xdr:rowOff>
    </xdr:from>
    <xdr:to>
      <xdr:col>14</xdr:col>
      <xdr:colOff>511661</xdr:colOff>
      <xdr:row>388</xdr:row>
      <xdr:rowOff>73286</xdr:rowOff>
    </xdr:to>
    <xdr:sp macro="" textlink="">
      <xdr:nvSpPr>
        <xdr:cNvPr id="11" name="TextBox 10">
          <a:extLst>
            <a:ext uri="{FF2B5EF4-FFF2-40B4-BE49-F238E27FC236}">
              <a16:creationId xmlns:a16="http://schemas.microsoft.com/office/drawing/2014/main" id="{DFAF783C-1B2D-47C5-95F4-EE964538D971}"/>
            </a:ext>
          </a:extLst>
        </xdr:cNvPr>
        <xdr:cNvSpPr txBox="1"/>
      </xdr:nvSpPr>
      <xdr:spPr>
        <a:xfrm>
          <a:off x="13568083" y="57450317"/>
          <a:ext cx="5679813" cy="17227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b="1">
              <a:solidFill>
                <a:srgbClr val="FF0000"/>
              </a:solidFill>
            </a:rPr>
            <a:t>Skal faktorer ganges på kataloget</a:t>
          </a:r>
          <a:r>
            <a:rPr lang="da-DK" sz="1600" b="1" baseline="0">
              <a:solidFill>
                <a:srgbClr val="FF0000"/>
              </a:solidFill>
            </a:rPr>
            <a:t> eller endelig beregning under fane Distribution? Diskussion med Laurits og Mads.</a:t>
          </a:r>
          <a:endParaRPr lang="da-DK" sz="1100" b="1">
            <a:solidFill>
              <a:srgbClr val="FF0000"/>
            </a:solidFill>
          </a:endParaRPr>
        </a:p>
      </xdr:txBody>
    </xdr:sp>
    <xdr:clientData/>
  </xdr:twoCellAnchor>
  <xdr:twoCellAnchor>
    <xdr:from>
      <xdr:col>12</xdr:col>
      <xdr:colOff>488503</xdr:colOff>
      <xdr:row>398</xdr:row>
      <xdr:rowOff>133535</xdr:rowOff>
    </xdr:from>
    <xdr:to>
      <xdr:col>30</xdr:col>
      <xdr:colOff>414880</xdr:colOff>
      <xdr:row>420</xdr:row>
      <xdr:rowOff>152399</xdr:rowOff>
    </xdr:to>
    <xdr:sp macro="" textlink="">
      <xdr:nvSpPr>
        <xdr:cNvPr id="5" name="TextBox 4">
          <a:extLst>
            <a:ext uri="{FF2B5EF4-FFF2-40B4-BE49-F238E27FC236}">
              <a16:creationId xmlns:a16="http://schemas.microsoft.com/office/drawing/2014/main" id="{B2859320-B630-4704-847C-8C9CD8E89AA9}"/>
            </a:ext>
          </a:extLst>
        </xdr:cNvPr>
        <xdr:cNvSpPr txBox="1"/>
      </xdr:nvSpPr>
      <xdr:spPr>
        <a:xfrm>
          <a:off x="17655915" y="58034329"/>
          <a:ext cx="11087436" cy="3268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Omkostning til at etablere</a:t>
          </a:r>
          <a:r>
            <a:rPr lang="da-DK" sz="1100" baseline="0"/>
            <a:t> et komplet stik på hovedledning ved renovering. </a:t>
          </a:r>
        </a:p>
        <a:p>
          <a:endParaRPr lang="da-DK" sz="1100" baseline="0"/>
        </a:p>
        <a:p>
          <a:r>
            <a:rPr lang="da-DK" sz="1100" baseline="0"/>
            <a:t>Følgende poster bør medregnes i enhedsprisen. </a:t>
          </a:r>
        </a:p>
        <a:p>
          <a:endParaRPr lang="da-DK" sz="1100" baseline="0"/>
        </a:p>
        <a:p>
          <a:r>
            <a:rPr lang="da-DK" sz="1100" baseline="0"/>
            <a:t>Omkostningen til montage af AluPEX rør postet under prisen for etablering af lige rør af typen AluPEX. </a:t>
          </a:r>
        </a:p>
        <a:p>
          <a:endParaRPr lang="da-DK" sz="1100" baseline="0"/>
        </a:p>
        <a:p>
          <a:r>
            <a:rPr lang="da-DK" sz="1100" b="1" baseline="0"/>
            <a:t>Afgreningsmuffe:</a:t>
          </a:r>
        </a:p>
        <a:p>
          <a:r>
            <a:rPr lang="da-DK" sz="1100"/>
            <a:t>Inklusiv snit samt afisolering på hovedrør montage af 2 pex T-fittings formontage samt montage af montageafgreningsmuffer (2 stk. for enkeltrør og 1 for twinrør) inklusiv opskumning,  indføring gennem sokkel eller gulv, afkortning, montering og nedkrympning af endcaps, montage af svejsekobling for endelig montage af 2 indvendige ventiler på beslag. </a:t>
          </a: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Fjernelse af eksisterende indvendige rør og ventiler og evt. tilpasning af ejendommens rørinstallation for tilslutning af nye ventiler. Inklusiv levering, montage og isolering af 1‑5 m rør. Evt. efterfølgende nødvendig vandpåfyldning og idriftsættelse af ejendommens varmeinstallation skal være indeholdt.</a:t>
          </a:r>
        </a:p>
        <a:p>
          <a:pPr marL="0" marR="0" lvl="0" indent="0" defTabSz="914400" eaLnBrk="1" fontAlgn="auto" latinLnBrk="0" hangingPunct="1">
            <a:lnSpc>
              <a:spcPct val="100000"/>
            </a:lnSpc>
            <a:spcBef>
              <a:spcPts val="0"/>
            </a:spcBef>
            <a:spcAft>
              <a:spcPts val="0"/>
            </a:spcAft>
            <a:buClrTx/>
            <a:buSzTx/>
            <a:buFontTx/>
            <a:buNone/>
            <a:tabLst/>
            <a:defRPr/>
          </a:pPr>
          <a:endParaRPr lang="da-DK"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1">
              <a:solidFill>
                <a:schemeClr val="dk1"/>
              </a:solidFill>
              <a:effectLst/>
              <a:latin typeface="+mn-lt"/>
              <a:ea typeface="+mn-ea"/>
              <a:cs typeface="+mn-cs"/>
            </a:rPr>
            <a:t>Fast-T:</a:t>
          </a:r>
        </a:p>
        <a:p>
          <a:pPr marL="0" marR="0" lvl="0" indent="0" defTabSz="914400" eaLnBrk="1" fontAlgn="auto" latinLnBrk="0" hangingPunct="1">
            <a:lnSpc>
              <a:spcPct val="100000"/>
            </a:lnSpc>
            <a:spcBef>
              <a:spcPts val="0"/>
            </a:spcBef>
            <a:spcAft>
              <a:spcPts val="0"/>
            </a:spcAft>
            <a:buClrTx/>
            <a:buSzTx/>
            <a:buFontTx/>
            <a:buNone/>
            <a:tabLst/>
            <a:defRPr/>
          </a:pPr>
          <a:endParaRPr lang="da-DK"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0">
              <a:solidFill>
                <a:schemeClr val="dk1"/>
              </a:solidFill>
              <a:effectLst/>
              <a:latin typeface="+mn-lt"/>
              <a:ea typeface="+mn-ea"/>
              <a:cs typeface="+mn-cs"/>
            </a:rPr>
            <a:t>Afkortning</a:t>
          </a:r>
          <a:r>
            <a:rPr lang="da-DK" sz="1100" b="0" baseline="0">
              <a:solidFill>
                <a:schemeClr val="dk1"/>
              </a:solidFill>
              <a:effectLst/>
              <a:latin typeface="+mn-lt"/>
              <a:ea typeface="+mn-ea"/>
              <a:cs typeface="+mn-cs"/>
            </a:rPr>
            <a:t> af hovedrør, montage af T-stykke (2 stk, enkeltrør, 1 for twinrør), montage og udførelse af  komplette samlinger  (Svejsning, skum, alarmtråd og muffe) på hovedrør og evt. manchetter, </a:t>
          </a:r>
          <a:r>
            <a:rPr lang="da-DK" sz="1100">
              <a:solidFill>
                <a:schemeClr val="dk1"/>
              </a:solidFill>
              <a:effectLst/>
              <a:latin typeface="+mn-lt"/>
              <a:ea typeface="+mn-ea"/>
              <a:cs typeface="+mn-cs"/>
            </a:rPr>
            <a:t>montage af 2 pex T-fittings, samling med AluPEX</a:t>
          </a:r>
          <a:r>
            <a:rPr lang="da-DK" sz="1100" baseline="0">
              <a:solidFill>
                <a:schemeClr val="dk1"/>
              </a:solidFill>
              <a:effectLst/>
              <a:latin typeface="+mn-lt"/>
              <a:ea typeface="+mn-ea"/>
              <a:cs typeface="+mn-cs"/>
            </a:rPr>
            <a:t> rør (inkl. muffe og skum)</a:t>
          </a:r>
          <a:r>
            <a:rPr lang="da-DK" sz="1100">
              <a:solidFill>
                <a:schemeClr val="dk1"/>
              </a:solidFill>
              <a:effectLst/>
              <a:latin typeface="+mn-lt"/>
              <a:ea typeface="+mn-ea"/>
              <a:cs typeface="+mn-cs"/>
            </a:rPr>
            <a:t> ,  indføring gennem sokkel eller gulv, afkortning, montering og nedkrympning af endcaps, montage af svejsekobling for endelig montage af 2 indvendige ventiler på beslag.</a:t>
          </a: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Fjernelse af eksisterende indvendige rør og ventiler og evt. tilpasning af ejendommens rørinstallation for tilslutning af nye ventiler. Inklusiv levering, montage og isolering af 1‑5 m rør. Evt. efterfølgende nødvendig vandpåfyldning og idriftsættelse af ejendommens varmeinstallation skal være indeholdt.</a:t>
          </a: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 </a:t>
          </a: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100" b="0">
            <a:solidFill>
              <a:schemeClr val="dk1"/>
            </a:solidFill>
            <a:effectLst/>
            <a:latin typeface="+mn-lt"/>
            <a:ea typeface="+mn-ea"/>
            <a:cs typeface="+mn-cs"/>
          </a:endParaRPr>
        </a:p>
        <a:p>
          <a:endParaRPr lang="da-DK" sz="1100"/>
        </a:p>
      </xdr:txBody>
    </xdr:sp>
    <xdr:clientData/>
  </xdr:twoCellAnchor>
  <xdr:twoCellAnchor>
    <xdr:from>
      <xdr:col>16</xdr:col>
      <xdr:colOff>8965</xdr:colOff>
      <xdr:row>391</xdr:row>
      <xdr:rowOff>98611</xdr:rowOff>
    </xdr:from>
    <xdr:to>
      <xdr:col>27</xdr:col>
      <xdr:colOff>324972</xdr:colOff>
      <xdr:row>403</xdr:row>
      <xdr:rowOff>87405</xdr:rowOff>
    </xdr:to>
    <xdr:sp macro="" textlink="">
      <xdr:nvSpPr>
        <xdr:cNvPr id="12" name="TextBox 11">
          <a:extLst>
            <a:ext uri="{FF2B5EF4-FFF2-40B4-BE49-F238E27FC236}">
              <a16:creationId xmlns:a16="http://schemas.microsoft.com/office/drawing/2014/main" id="{E7510A0C-742E-45C8-B892-9F10A9DB2A25}"/>
            </a:ext>
          </a:extLst>
        </xdr:cNvPr>
        <xdr:cNvSpPr txBox="1"/>
      </xdr:nvSpPr>
      <xdr:spPr>
        <a:xfrm>
          <a:off x="18801230" y="60307817"/>
          <a:ext cx="6916271" cy="1748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b="1">
              <a:solidFill>
                <a:srgbClr val="FF0000"/>
              </a:solidFill>
            </a:rPr>
            <a:t>&lt;--- Skal denne liste laves om til en input liste?</a:t>
          </a:r>
          <a:r>
            <a:rPr lang="da-DK" sz="1600" b="1" baseline="0">
              <a:solidFill>
                <a:srgbClr val="FF0000"/>
              </a:solidFill>
            </a:rPr>
            <a:t> Bestemme til workshop.</a:t>
          </a:r>
          <a:endParaRPr lang="da-DK" sz="1100" b="1">
            <a:solidFill>
              <a:srgbClr val="FF0000"/>
            </a:solidFill>
          </a:endParaRPr>
        </a:p>
      </xdr:txBody>
    </xdr:sp>
    <xdr:clientData/>
  </xdr:twoCellAnchor>
  <xdr:twoCellAnchor>
    <xdr:from>
      <xdr:col>14</xdr:col>
      <xdr:colOff>515471</xdr:colOff>
      <xdr:row>379</xdr:row>
      <xdr:rowOff>89647</xdr:rowOff>
    </xdr:from>
    <xdr:to>
      <xdr:col>27</xdr:col>
      <xdr:colOff>500455</xdr:colOff>
      <xdr:row>388</xdr:row>
      <xdr:rowOff>56030</xdr:rowOff>
    </xdr:to>
    <xdr:sp macro="" textlink="">
      <xdr:nvSpPr>
        <xdr:cNvPr id="13" name="TextBox 12">
          <a:extLst>
            <a:ext uri="{FF2B5EF4-FFF2-40B4-BE49-F238E27FC236}">
              <a16:creationId xmlns:a16="http://schemas.microsoft.com/office/drawing/2014/main" id="{2292D00B-50E9-4A2C-85AC-D7434AEA6130}"/>
            </a:ext>
          </a:extLst>
        </xdr:cNvPr>
        <xdr:cNvSpPr txBox="1"/>
      </xdr:nvSpPr>
      <xdr:spPr>
        <a:xfrm>
          <a:off x="18119912" y="57799941"/>
          <a:ext cx="7773072" cy="19274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b="1">
              <a:solidFill>
                <a:srgbClr val="FF0000"/>
              </a:solidFill>
            </a:rPr>
            <a:t>&lt;------ Denne tabel + Tabellen: Materiale_stik skal</a:t>
          </a:r>
          <a:r>
            <a:rPr lang="da-DK" sz="1600" b="1" baseline="0">
              <a:solidFill>
                <a:srgbClr val="FF0000"/>
              </a:solidFill>
            </a:rPr>
            <a:t> samles for at beregne prisen for udførelse af et stik (uden ledningslængde). </a:t>
          </a:r>
        </a:p>
        <a:p>
          <a:endParaRPr lang="da-DK" sz="1600" b="1" baseline="0">
            <a:solidFill>
              <a:srgbClr val="FF0000"/>
            </a:solidFill>
          </a:endParaRPr>
        </a:p>
        <a:p>
          <a:r>
            <a:rPr lang="da-DK" sz="1600" b="1" baseline="0">
              <a:solidFill>
                <a:srgbClr val="FF0000"/>
              </a:solidFill>
            </a:rPr>
            <a:t>Hver post skal ganges med deres respektive rabat/erfaringsttillæg.</a:t>
          </a:r>
        </a:p>
        <a:p>
          <a:endParaRPr lang="da-DK" sz="1600" b="1" baseline="0">
            <a:solidFill>
              <a:srgbClr val="FF0000"/>
            </a:solidFill>
          </a:endParaRPr>
        </a:p>
      </xdr:txBody>
    </xdr:sp>
    <xdr:clientData/>
  </xdr:twoCellAnchor>
  <xdr:twoCellAnchor>
    <xdr:from>
      <xdr:col>7</xdr:col>
      <xdr:colOff>274096</xdr:colOff>
      <xdr:row>488</xdr:row>
      <xdr:rowOff>62753</xdr:rowOff>
    </xdr:from>
    <xdr:to>
      <xdr:col>10</xdr:col>
      <xdr:colOff>331694</xdr:colOff>
      <xdr:row>494</xdr:row>
      <xdr:rowOff>112058</xdr:rowOff>
    </xdr:to>
    <xdr:sp macro="" textlink="">
      <xdr:nvSpPr>
        <xdr:cNvPr id="2" name="TextBox 1">
          <a:extLst>
            <a:ext uri="{FF2B5EF4-FFF2-40B4-BE49-F238E27FC236}">
              <a16:creationId xmlns:a16="http://schemas.microsoft.com/office/drawing/2014/main" id="{7A56566B-9D8A-41F9-83E2-E68234FC78C0}"/>
            </a:ext>
          </a:extLst>
        </xdr:cNvPr>
        <xdr:cNvSpPr txBox="1"/>
      </xdr:nvSpPr>
      <xdr:spPr>
        <a:xfrm>
          <a:off x="10684361" y="72284665"/>
          <a:ext cx="4539951" cy="11923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Ebbe: Jeg kan ikke lide faktoren for Land.</a:t>
          </a:r>
          <a:r>
            <a:rPr lang="da-DK" sz="1100" baseline="0"/>
            <a:t> Det virker skævt. Tænker vi sætter den til 100% . Besparelsen som ses i POLKA skyldes nok at Land er gravearbejde i jord, mens by generelt er fliser/asfalt. </a:t>
          </a:r>
        </a:p>
        <a:p>
          <a:endParaRPr lang="da-DK" sz="1100" baseline="0"/>
        </a:p>
        <a:p>
          <a:r>
            <a:rPr lang="da-DK" sz="1100" baseline="0"/>
            <a:t>23.02.2021/EBGR: Ændret land til 100%</a:t>
          </a:r>
          <a:endParaRPr lang="da-DK" sz="1100"/>
        </a:p>
      </xdr:txBody>
    </xdr:sp>
    <xdr:clientData/>
  </xdr:twoCellAnchor>
  <xdr:twoCellAnchor>
    <xdr:from>
      <xdr:col>11</xdr:col>
      <xdr:colOff>212911</xdr:colOff>
      <xdr:row>109</xdr:row>
      <xdr:rowOff>56029</xdr:rowOff>
    </xdr:from>
    <xdr:to>
      <xdr:col>26</xdr:col>
      <xdr:colOff>89646</xdr:colOff>
      <xdr:row>121</xdr:row>
      <xdr:rowOff>89647</xdr:rowOff>
    </xdr:to>
    <xdr:sp macro="" textlink="">
      <xdr:nvSpPr>
        <xdr:cNvPr id="6" name="TextBox 5">
          <a:extLst>
            <a:ext uri="{FF2B5EF4-FFF2-40B4-BE49-F238E27FC236}">
              <a16:creationId xmlns:a16="http://schemas.microsoft.com/office/drawing/2014/main" id="{0FA552A2-27A5-47AD-AB02-193616C1FB1E}"/>
            </a:ext>
          </a:extLst>
        </xdr:cNvPr>
        <xdr:cNvSpPr txBox="1"/>
      </xdr:nvSpPr>
      <xdr:spPr>
        <a:xfrm>
          <a:off x="16035617" y="16943294"/>
          <a:ext cx="8852647" cy="1613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Ebbe:</a:t>
          </a:r>
          <a:r>
            <a:rPr lang="da-DK" sz="1100" baseline="0"/>
            <a:t> Denne skal også ganges med skaleringsfaktoren, men først skal den hente værdier fra en af de 3 rørkataloger. Kan du klare dette Mads?</a:t>
          </a:r>
        </a:p>
        <a:p>
          <a:endParaRPr lang="da-DK" sz="1100" baseline="0"/>
        </a:p>
        <a:p>
          <a:r>
            <a:rPr lang="da-DK" sz="1100" baseline="0"/>
            <a:t>17.02.2021</a:t>
          </a:r>
          <a:br>
            <a:rPr lang="da-DK" sz="1100" baseline="0"/>
          </a:br>
          <a:br>
            <a:rPr lang="da-DK" sz="1100" baseline="0"/>
          </a:br>
          <a:r>
            <a:rPr lang="da-DK" sz="1100" baseline="0"/>
            <a:t>MGR- Det er gjort, vil du QA EBBE? </a:t>
          </a:r>
        </a:p>
        <a:p>
          <a:endParaRPr lang="da-DK" sz="1100" baseline="0"/>
        </a:p>
        <a:p>
          <a:r>
            <a:rPr lang="da-DK" sz="1100" baseline="0"/>
            <a:t>EBGR: Godtkendt.</a:t>
          </a:r>
          <a:endParaRPr lang="da-DK" sz="1100"/>
        </a:p>
      </xdr:txBody>
    </xdr:sp>
    <xdr:clientData/>
  </xdr:twoCellAnchor>
  <xdr:twoCellAnchor>
    <xdr:from>
      <xdr:col>13</xdr:col>
      <xdr:colOff>0</xdr:colOff>
      <xdr:row>260</xdr:row>
      <xdr:rowOff>0</xdr:rowOff>
    </xdr:from>
    <xdr:to>
      <xdr:col>24</xdr:col>
      <xdr:colOff>166519</xdr:colOff>
      <xdr:row>270</xdr:row>
      <xdr:rowOff>1</xdr:rowOff>
    </xdr:to>
    <xdr:sp macro="" textlink="">
      <xdr:nvSpPr>
        <xdr:cNvPr id="14" name="TextBox 1">
          <a:extLst>
            <a:ext uri="{FF2B5EF4-FFF2-40B4-BE49-F238E27FC236}">
              <a16:creationId xmlns:a16="http://schemas.microsoft.com/office/drawing/2014/main" id="{141B668C-D94A-4001-A150-F9A15CD7CB65}"/>
            </a:ext>
          </a:extLst>
        </xdr:cNvPr>
        <xdr:cNvSpPr txBox="1"/>
      </xdr:nvSpPr>
      <xdr:spPr>
        <a:xfrm>
          <a:off x="17010529" y="36396706"/>
          <a:ext cx="6766784" cy="1714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b="1" baseline="0">
              <a:solidFill>
                <a:srgbClr val="FF0000"/>
              </a:solidFill>
            </a:rPr>
            <a:t>23.02.2021/EBGR:  Ændret formel fra </a:t>
          </a:r>
        </a:p>
        <a:p>
          <a:endParaRPr lang="da-DK" sz="1600" b="1" baseline="0">
            <a:solidFill>
              <a:srgbClr val="FF0000"/>
            </a:solidFill>
          </a:endParaRPr>
        </a:p>
        <a:p>
          <a:r>
            <a:rPr lang="da-DK" sz="1600" b="1" baseline="0">
              <a:solidFill>
                <a:srgbClr val="FF0000"/>
              </a:solidFill>
            </a:rPr>
            <a:t>Tabel x faktor + tillæg tiil</a:t>
          </a:r>
        </a:p>
        <a:p>
          <a:endParaRPr lang="da-DK" sz="1600" b="1" baseline="0">
            <a:solidFill>
              <a:srgbClr val="FF0000"/>
            </a:solidFill>
          </a:endParaRPr>
        </a:p>
        <a:p>
          <a:r>
            <a:rPr lang="da-DK" sz="1600" b="1" baseline="0">
              <a:solidFill>
                <a:srgbClr val="FF0000"/>
              </a:solidFill>
            </a:rPr>
            <a:t>(Tabel + Tillæg) x faktor</a:t>
          </a:r>
          <a:endParaRPr lang="da-DK" sz="1100" b="1">
            <a:solidFill>
              <a:srgbClr val="FF0000"/>
            </a:solidFill>
          </a:endParaRPr>
        </a:p>
      </xdr:txBody>
    </xdr:sp>
    <xdr:clientData/>
  </xdr:twoCellAnchor>
  <xdr:twoCellAnchor>
    <xdr:from>
      <xdr:col>14</xdr:col>
      <xdr:colOff>0</xdr:colOff>
      <xdr:row>291</xdr:row>
      <xdr:rowOff>0</xdr:rowOff>
    </xdr:from>
    <xdr:to>
      <xdr:col>25</xdr:col>
      <xdr:colOff>166519</xdr:colOff>
      <xdr:row>300</xdr:row>
      <xdr:rowOff>1</xdr:rowOff>
    </xdr:to>
    <xdr:sp macro="" textlink="">
      <xdr:nvSpPr>
        <xdr:cNvPr id="17" name="TextBox 1">
          <a:extLst>
            <a:ext uri="{FF2B5EF4-FFF2-40B4-BE49-F238E27FC236}">
              <a16:creationId xmlns:a16="http://schemas.microsoft.com/office/drawing/2014/main" id="{D321190C-A468-4689-92C1-13463C850BC5}"/>
            </a:ext>
          </a:extLst>
        </xdr:cNvPr>
        <xdr:cNvSpPr txBox="1"/>
      </xdr:nvSpPr>
      <xdr:spPr>
        <a:xfrm>
          <a:off x="17604441" y="41360912"/>
          <a:ext cx="6766784" cy="1714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b="1" baseline="0">
              <a:solidFill>
                <a:srgbClr val="FF0000"/>
              </a:solidFill>
            </a:rPr>
            <a:t>23.02.2021/EBGR:  Ændret formel fra </a:t>
          </a:r>
        </a:p>
        <a:p>
          <a:endParaRPr lang="da-DK" sz="1600" b="1" baseline="0">
            <a:solidFill>
              <a:srgbClr val="FF0000"/>
            </a:solidFill>
          </a:endParaRPr>
        </a:p>
        <a:p>
          <a:r>
            <a:rPr lang="da-DK" sz="1600" b="1" baseline="0">
              <a:solidFill>
                <a:srgbClr val="FF0000"/>
              </a:solidFill>
            </a:rPr>
            <a:t>Tabel x faktor + tillæg tiil</a:t>
          </a:r>
        </a:p>
        <a:p>
          <a:endParaRPr lang="da-DK" sz="1600" b="1" baseline="0">
            <a:solidFill>
              <a:srgbClr val="FF0000"/>
            </a:solidFill>
          </a:endParaRPr>
        </a:p>
        <a:p>
          <a:r>
            <a:rPr lang="da-DK" sz="1600" b="1" baseline="0">
              <a:solidFill>
                <a:srgbClr val="FF0000"/>
              </a:solidFill>
            </a:rPr>
            <a:t>(Tabel + Tillæg) x faktor</a:t>
          </a:r>
          <a:endParaRPr lang="da-DK" sz="1100" b="1">
            <a:solidFill>
              <a:srgbClr val="FF0000"/>
            </a:solidFill>
          </a:endParaRPr>
        </a:p>
      </xdr:txBody>
    </xdr:sp>
    <xdr:clientData/>
  </xdr:twoCellAnchor>
  <xdr:twoCellAnchor>
    <xdr:from>
      <xdr:col>14</xdr:col>
      <xdr:colOff>0</xdr:colOff>
      <xdr:row>317</xdr:row>
      <xdr:rowOff>0</xdr:rowOff>
    </xdr:from>
    <xdr:to>
      <xdr:col>25</xdr:col>
      <xdr:colOff>166519</xdr:colOff>
      <xdr:row>326</xdr:row>
      <xdr:rowOff>1</xdr:rowOff>
    </xdr:to>
    <xdr:sp macro="" textlink="">
      <xdr:nvSpPr>
        <xdr:cNvPr id="18" name="TextBox 1">
          <a:extLst>
            <a:ext uri="{FF2B5EF4-FFF2-40B4-BE49-F238E27FC236}">
              <a16:creationId xmlns:a16="http://schemas.microsoft.com/office/drawing/2014/main" id="{BEDAC0BE-1AB3-4ABC-9F09-9FA80E1C03A5}"/>
            </a:ext>
          </a:extLst>
        </xdr:cNvPr>
        <xdr:cNvSpPr txBox="1"/>
      </xdr:nvSpPr>
      <xdr:spPr>
        <a:xfrm>
          <a:off x="17604441" y="45182118"/>
          <a:ext cx="6766784" cy="1714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600" b="1" baseline="0">
              <a:solidFill>
                <a:srgbClr val="FF0000"/>
              </a:solidFill>
            </a:rPr>
            <a:t>23.02.2021/EBGR:  Ændret formel fra </a:t>
          </a:r>
        </a:p>
        <a:p>
          <a:endParaRPr lang="da-DK" sz="1600" b="1" baseline="0">
            <a:solidFill>
              <a:srgbClr val="FF0000"/>
            </a:solidFill>
          </a:endParaRPr>
        </a:p>
        <a:p>
          <a:r>
            <a:rPr lang="da-DK" sz="1600" b="1" baseline="0">
              <a:solidFill>
                <a:srgbClr val="FF0000"/>
              </a:solidFill>
            </a:rPr>
            <a:t>Tabel x faktor + tillæg tiil</a:t>
          </a:r>
        </a:p>
        <a:p>
          <a:endParaRPr lang="da-DK" sz="1600" b="1" baseline="0">
            <a:solidFill>
              <a:srgbClr val="FF0000"/>
            </a:solidFill>
          </a:endParaRPr>
        </a:p>
        <a:p>
          <a:r>
            <a:rPr lang="da-DK" sz="1600" b="1" baseline="0">
              <a:solidFill>
                <a:srgbClr val="FF0000"/>
              </a:solidFill>
            </a:rPr>
            <a:t>(Tabel + Tillæg) x faktor</a:t>
          </a:r>
          <a:endParaRPr lang="da-DK" sz="1100" b="1">
            <a:solidFill>
              <a:srgbClr val="FF0000"/>
            </a:solidFill>
          </a:endParaRPr>
        </a:p>
      </xdr:txBody>
    </xdr:sp>
    <xdr:clientData/>
  </xdr:twoCellAnchor>
  <xdr:twoCellAnchor>
    <xdr:from>
      <xdr:col>9</xdr:col>
      <xdr:colOff>259977</xdr:colOff>
      <xdr:row>187</xdr:row>
      <xdr:rowOff>71717</xdr:rowOff>
    </xdr:from>
    <xdr:to>
      <xdr:col>18</xdr:col>
      <xdr:colOff>161364</xdr:colOff>
      <xdr:row>199</xdr:row>
      <xdr:rowOff>80683</xdr:rowOff>
    </xdr:to>
    <xdr:sp macro="" textlink="">
      <xdr:nvSpPr>
        <xdr:cNvPr id="9" name="TextBox 8">
          <a:extLst>
            <a:ext uri="{FF2B5EF4-FFF2-40B4-BE49-F238E27FC236}">
              <a16:creationId xmlns:a16="http://schemas.microsoft.com/office/drawing/2014/main" id="{FE17D242-7223-40F5-807B-925C50CDAAA8}"/>
            </a:ext>
          </a:extLst>
        </xdr:cNvPr>
        <xdr:cNvSpPr txBox="1"/>
      </xdr:nvSpPr>
      <xdr:spPr>
        <a:xfrm>
          <a:off x="14755906" y="37086988"/>
          <a:ext cx="6418729" cy="2277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Svejsehuller beregnes med</a:t>
          </a:r>
          <a:r>
            <a:rPr lang="da-DK" sz="1100" baseline="0"/>
            <a:t> samme erfaringstal som antal samlinger/muffer. Dette er ud fra antagelsen at hver gang der skal laves en samling graves der også et svejsehul. </a:t>
          </a:r>
        </a:p>
        <a:p>
          <a:endParaRPr lang="da-DK" sz="1100" baseline="0"/>
        </a:p>
        <a:p>
          <a:r>
            <a:rPr lang="da-DK" sz="1100" baseline="0"/>
            <a:t>Kataloget bruges direkte i CAPEX beregninger, så alle værdier fra input er skaleret med %-erfaringen.</a:t>
          </a:r>
        </a:p>
        <a:p>
          <a:endParaRPr lang="da-DK" sz="1100" baseline="0"/>
        </a:p>
        <a:p>
          <a:r>
            <a:rPr lang="da-DK" sz="1100" baseline="0"/>
            <a:t>EBGR/</a:t>
          </a:r>
          <a:r>
            <a:rPr lang="da-DK" sz="1100" b="0" i="0" u="none" strike="noStrike">
              <a:solidFill>
                <a:schemeClr val="dk1"/>
              </a:solidFill>
              <a:effectLst/>
              <a:latin typeface="+mn-lt"/>
              <a:ea typeface="+mn-ea"/>
              <a:cs typeface="+mn-cs"/>
            </a:rPr>
            <a:t>16.03.2021</a:t>
          </a:r>
          <a:r>
            <a:rPr lang="da-DK"/>
            <a:t> </a:t>
          </a:r>
          <a:endParaRPr lang="da-DK"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3032D40-270A-4314-8BCF-EBD98EC4D111}" name="Gravearbejde_jord20" displayName="Gravearbejde_jord20" ref="B130:J148" totalsRowShown="0" headerRowDxfId="489" dataDxfId="487" headerRowBorderDxfId="488" tableBorderDxfId="486" totalsRowBorderDxfId="485">
  <autoFilter ref="B130:J148" xr:uid="{F76E1E71-5A53-4691-AEBD-6C79B8F2E2DC}"/>
  <tableColumns count="9">
    <tableColumn id="1" xr3:uid="{5EC628C7-4D39-4D18-9FE4-E6F0D56235F8}" name="Kappediameter" dataDxfId="484"/>
    <tableColumn id="2" xr3:uid="{5EA3B2BD-2EB6-4530-91BE-7F588327C1A5}" name="Enhed" dataDxfId="483"/>
    <tableColumn id="3" xr3:uid="{82E32D83-1419-4994-A280-2DBF8C45A072}" name="Kommentar" dataDxfId="482"/>
    <tableColumn id="4" xr3:uid="{A18EED62-2108-48C6-A777-1CBC70F6ED9D}" name="Enkelt_ubefæstet" dataDxfId="481"/>
    <tableColumn id="5" xr3:uid="{E0C058AE-25A7-41BB-9D42-91DCD926160D}" name="Enkelt_fliserfortorv" dataDxfId="480"/>
    <tableColumn id="6" xr3:uid="{A31EEF30-CDD0-43DC-A8EB-D382F93C2C72}" name="Enkelt_asfalt" dataDxfId="479"/>
    <tableColumn id="7" xr3:uid="{2DEBFF41-9F30-4622-ACC4-F6639C7CA85C}" name="Twin_ubefæstet" dataDxfId="478"/>
    <tableColumn id="8" xr3:uid="{BA4D9126-4E0F-4525-A52E-EED979365B14}" name="Twin_fliserfortorv" dataDxfId="477"/>
    <tableColumn id="9" xr3:uid="{16789E2B-5481-4B7B-9E13-A164A2E45497}" name="Twin_asfalt" dataDxfId="47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C82CDD69-F9FC-481A-98C8-EC3D8C8B5D91}" name="Materiale_MuffeLige_IsoPlus" displayName="Materiale_MuffeLige_IsoPlus" ref="B146:J160" totalsRowShown="0" headerRowDxfId="383" dataDxfId="382" tableBorderDxfId="381">
  <autoFilter ref="B146:J160" xr:uid="{8DC7FF44-484B-4C46-9995-D25474E36B79}"/>
  <tableColumns count="9">
    <tableColumn id="1" xr3:uid="{0996C11B-2E9C-4834-832E-F7C3164540B2}" name="Mål" dataDxfId="380"/>
    <tableColumn id="2" xr3:uid="{4792432C-F2D6-449B-B42E-4E2CF70A87FE}" name="Enhed" dataDxfId="379" dataCellStyle="Normal 2 2"/>
    <tableColumn id="3" xr3:uid="{10D085A1-B520-4468-84FD-8005B0EA0DA3}" name="Kommentar" dataDxfId="378" dataCellStyle="Normal 2 2"/>
    <tableColumn id="4" xr3:uid="{539C97F3-8015-42F4-BE15-823542D5B5B3}" name="Enkeltrør_serie1" dataDxfId="377"/>
    <tableColumn id="5" xr3:uid="{3789ADDD-91FD-4CFA-9E92-4BC4904BA96C}" name="Enkeltrør_serie2" dataDxfId="376"/>
    <tableColumn id="6" xr3:uid="{A422E267-3D0F-4D9B-BC38-4647A60437B6}" name="Enkeltrør_serie3" dataDxfId="375"/>
    <tableColumn id="7" xr3:uid="{D6BD86B4-7167-4FAE-AE0F-4C2A1E377248}" name="Twin_serie1" dataDxfId="374"/>
    <tableColumn id="8" xr3:uid="{2628B7B9-8A76-42D1-9F96-0F5C7AB00457}" name="Twin_serie2" dataDxfId="373"/>
    <tableColumn id="9" xr3:uid="{A9FB0542-A8E3-4A13-B6AC-A3AB6C24F7B4}" name="Twin_serie3" dataDxfId="37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588D7F84-7FF6-4813-A090-9BF576C5CFF8}" name="Materiale_stik_IsoPlus" displayName="Materiale_stik_IsoPlus" ref="B166:J170" totalsRowShown="0" headerRowDxfId="371" dataDxfId="369" headerRowBorderDxfId="370" tableBorderDxfId="368" totalsRowBorderDxfId="367">
  <autoFilter ref="B166:J170" xr:uid="{231C1A6E-9BC3-406E-AB6B-003F7A3D0E8E}"/>
  <tableColumns count="9">
    <tableColumn id="1" xr3:uid="{1BA59F65-499B-4D35-A6DC-51A0380CF18E}" name="Mål" dataDxfId="366"/>
    <tableColumn id="2" xr3:uid="{37F1D348-FC0B-49B3-9F5C-6056B461960B}" name="Enhed" dataDxfId="365" dataCellStyle="Normal 2 2"/>
    <tableColumn id="3" xr3:uid="{80B2EAF2-F356-4304-8239-C32790F69894}" name="Kommentar" dataDxfId="364"/>
    <tableColumn id="4" xr3:uid="{B6943A99-4327-4FA1-895E-9C0C5563E3FC}" name="Enkeltrør_serie1" dataDxfId="363"/>
    <tableColumn id="5" xr3:uid="{7346358A-392F-43F9-9C11-544D46420ADE}" name="Enkeltrør_serie2" dataDxfId="362"/>
    <tableColumn id="6" xr3:uid="{BD9989B6-C609-46DA-AC41-BCC8DF8E3220}" name="Enkeltrør_serie3" dataDxfId="361"/>
    <tableColumn id="7" xr3:uid="{22BED9BC-2FBA-4FB8-8F0E-405956F96150}" name="Twin_serie1" dataDxfId="360"/>
    <tableColumn id="8" xr3:uid="{9491D910-AFC8-4969-BE55-6EAE44646B0D}" name="Twin_serie2" dataDxfId="359"/>
    <tableColumn id="9" xr3:uid="{4762DB20-CF09-41AD-8C9D-46ED967948BD}" name="Twin_serie3" dataDxfId="35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BFC5103F-3AC5-4077-9EDF-81AFE174B222}" name="Materiale_ligerør_Logstor" displayName="Materiale_ligerør_Logstor" ref="B79:J100" totalsRowShown="0" headerRowDxfId="357" dataDxfId="355" headerRowBorderDxfId="356">
  <autoFilter ref="B79:J100" xr:uid="{101C648D-F7D2-445C-99F5-C45350F49D27}"/>
  <tableColumns count="9">
    <tableColumn id="1" xr3:uid="{5082223A-8000-4F3A-9417-73B5C92DA118}" name="Mål" dataDxfId="354"/>
    <tableColumn id="2" xr3:uid="{266BD77A-0A4C-47B1-B1D4-89AE300EDDB7}" name="Enhed" dataDxfId="353"/>
    <tableColumn id="3" xr3:uid="{2E365CC8-E26C-42FF-AE29-16C5CCBFFE73}" name="Kommentar" dataDxfId="352"/>
    <tableColumn id="4" xr3:uid="{EC550905-3323-4329-BAEC-F872365F7795}" name="Enkeltrør_serie1" dataDxfId="351" dataCellStyle="Normal 2 2"/>
    <tableColumn id="5" xr3:uid="{A8579CE3-3EC4-41F7-B158-19CAFC4CBD3A}" name="Enkeltrør_serie2" dataDxfId="350"/>
    <tableColumn id="6" xr3:uid="{93E2E58C-255A-4845-B5FC-747919A48A9F}" name="Enkeltrør_serie3" dataDxfId="349"/>
    <tableColumn id="7" xr3:uid="{7E97B5A6-39E0-4767-A1DF-B7DDBF2CAC04}" name="Twin_serie1" dataDxfId="348"/>
    <tableColumn id="8" xr3:uid="{112D8B50-3857-46AA-A270-E880B88B09B0}" name="Twin_serie2" dataDxfId="347"/>
    <tableColumn id="9" xr3:uid="{9AEAEE6C-50CA-4F35-8D0F-4FE3ED7F0175}" name="Twin_serie3" dataDxfId="346"/>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D59F6694-B35D-46FD-9772-D131996C6214}" name="Materiale_T_stykke_Logstor" displayName="Materiale_T_stykke_Logstor" ref="B106:J120" totalsRowShown="0" headerRowDxfId="345" dataDxfId="344">
  <autoFilter ref="B106:J120" xr:uid="{E149E33C-7CFD-43C8-94F0-E0325ECA6BCD}"/>
  <tableColumns count="9">
    <tableColumn id="1" xr3:uid="{73234C3B-BC1E-4ED3-8333-921FAE0D16B9}" name="Mål" dataDxfId="343"/>
    <tableColumn id="2" xr3:uid="{0986C528-01A4-4DE5-B886-848B8FA52C97}" name="Enhed" dataDxfId="342" dataCellStyle="Normal 2 2"/>
    <tableColumn id="3" xr3:uid="{9F5A6239-0002-40F1-9B8B-606DDB2E5BEF}" name="Kommentar" dataDxfId="341" dataCellStyle="Normal 2 2"/>
    <tableColumn id="4" xr3:uid="{CCB2A848-B132-4613-B26E-05B956BC6516}" name="Enkeltrør_serie1" dataDxfId="340"/>
    <tableColumn id="5" xr3:uid="{DFEEC9D0-14D2-467F-970A-F10A9AA2BE3E}" name="Enkeltrør_serie2" dataDxfId="339"/>
    <tableColumn id="6" xr3:uid="{C25ADE9B-2BC2-4308-9768-4FFE80CEF228}" name="Enkeltrør_serie3" dataDxfId="338"/>
    <tableColumn id="7" xr3:uid="{F8D0E8CA-6E2B-4D32-BDCE-84B07737634A}" name="Twin_serie1" dataDxfId="337"/>
    <tableColumn id="8" xr3:uid="{D8F1884D-3913-43DF-81BB-4D808348DDEF}" name="Twin_serie2" dataDxfId="336"/>
    <tableColumn id="9" xr3:uid="{C81F74B1-FDE1-4D01-83CE-C923CD2490BB}" name="Twin_serie3" dataDxfId="335"/>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33801016-7A0E-421B-9508-C70AB02BF2C1}" name="Materiale_Bøjning_Logstor" displayName="Materiale_Bøjning_Logstor" ref="B126:J140" totalsRowShown="0" headerRowDxfId="334" dataDxfId="333" tableBorderDxfId="332">
  <autoFilter ref="B126:J140" xr:uid="{05532594-37BF-4623-996A-6FAF4C075599}"/>
  <tableColumns count="9">
    <tableColumn id="1" xr3:uid="{6FEE1B22-B98E-4DDA-9D3A-4DC584EDC2D5}" name="Mål" dataDxfId="331"/>
    <tableColumn id="2" xr3:uid="{B3C42EE3-B07C-449B-B465-0ED85F4D4AB6}" name="Enhed" dataDxfId="330" dataCellStyle="Normal 2 2"/>
    <tableColumn id="3" xr3:uid="{A1E78739-5EDD-41A1-8F29-81964D4A1F08}" name="Kommentar" dataDxfId="329" dataCellStyle="Normal 2 2"/>
    <tableColumn id="4" xr3:uid="{04187E89-32A1-4AEF-AFCE-88439E38236D}" name="Enkeltrør_serie1" dataDxfId="328"/>
    <tableColumn id="5" xr3:uid="{51165675-4A62-4BA4-ACCF-82DA3E8DF715}" name="Enkeltrør_serie2" dataDxfId="327"/>
    <tableColumn id="6" xr3:uid="{746F3CCF-491A-4A82-B5A4-28E35A49662F}" name="Enkeltrør_serie3" dataDxfId="326"/>
    <tableColumn id="7" xr3:uid="{0C941649-4BF0-40C6-BBD3-A1D4338EEEEE}" name="Twin_serie1" dataDxfId="325"/>
    <tableColumn id="8" xr3:uid="{7E11CF23-5381-460B-BF96-A2695FC91027}" name="Twin_serie2" dataDxfId="324"/>
    <tableColumn id="9" xr3:uid="{A6E469F5-B818-4339-BB11-8BAC3130F1D9}" name="Twin_serie3" dataDxfId="323"/>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533F2292-3F34-43A9-86A1-C099AD2F2740}" name="Materiale_MuffeLige_Logstor" displayName="Materiale_MuffeLige_Logstor" ref="B146:J160" totalsRowShown="0" headerRowDxfId="322" dataDxfId="321" tableBorderDxfId="320">
  <autoFilter ref="B146:J160" xr:uid="{8DC7FF44-484B-4C46-9995-D25474E36B79}"/>
  <tableColumns count="9">
    <tableColumn id="1" xr3:uid="{2DBEE991-98CA-460A-9477-71C149FA7C10}" name="Mål" dataDxfId="319"/>
    <tableColumn id="2" xr3:uid="{C631615A-9557-4BAB-B81A-1DA8C2D9E7CA}" name="Enhed" dataDxfId="318" dataCellStyle="Normal 2 2"/>
    <tableColumn id="3" xr3:uid="{ED03F7E3-AB2E-411A-A340-3263592F5F99}" name="Kommentar" dataDxfId="317" dataCellStyle="Normal 2 2"/>
    <tableColumn id="4" xr3:uid="{9578F360-3682-4948-B199-0C49AB43719B}" name="Enkeltrør_serie1" dataDxfId="316"/>
    <tableColumn id="5" xr3:uid="{6FB850D8-C901-443D-95BF-889130DFD28E}" name="Enkeltrør_serie2" dataDxfId="315"/>
    <tableColumn id="6" xr3:uid="{254E5083-7F62-4D70-A721-2905471EFC95}" name="Enkeltrør_serie3" dataDxfId="314"/>
    <tableColumn id="7" xr3:uid="{956885FC-ECD2-4981-9152-96ABDD521603}" name="Twin_serie1" dataDxfId="313"/>
    <tableColumn id="8" xr3:uid="{BA2F5C8D-D5F9-4B2B-A8C4-85730676AA94}" name="Twin_serie2" dataDxfId="312"/>
    <tableColumn id="9" xr3:uid="{BDB6108A-E06E-4D7B-98E0-26F2F0BA45B2}" name="Twin_serie3" dataDxfId="31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7A82FD4A-D178-4A16-8827-7E6B7BB40EAB}" name="Materiale_stik_Logstor" displayName="Materiale_stik_Logstor" ref="B166:J170" totalsRowShown="0" headerRowDxfId="310" dataDxfId="308" headerRowBorderDxfId="309" tableBorderDxfId="307" totalsRowBorderDxfId="306">
  <autoFilter ref="B166:J170" xr:uid="{231C1A6E-9BC3-406E-AB6B-003F7A3D0E8E}"/>
  <tableColumns count="9">
    <tableColumn id="1" xr3:uid="{F755EB79-0AAD-49DC-912E-BD51E611BD6D}" name="Mål" dataDxfId="305"/>
    <tableColumn id="2" xr3:uid="{BC7125CE-68B0-456A-B5B4-8ED50269E92D}" name="Enhed" dataDxfId="304" dataCellStyle="Normal 2 2"/>
    <tableColumn id="3" xr3:uid="{1081BBAB-B047-43D5-9EBA-2FF812EF0800}" name="Kommentar" dataDxfId="303"/>
    <tableColumn id="4" xr3:uid="{AE465606-FB01-4EEF-8F59-C40FDC3A991B}" name="Enkeltrør_serie1" dataDxfId="302"/>
    <tableColumn id="5" xr3:uid="{AA92912F-07A8-4541-9F23-82340FB2C6E7}" name="Enkeltrør_serie2" dataDxfId="301"/>
    <tableColumn id="6" xr3:uid="{367A727D-9165-43F9-8C04-86860984A4D9}" name="Enkeltrør_serie3" dataDxfId="300"/>
    <tableColumn id="7" xr3:uid="{9C5D5C1F-683A-4D2A-9137-2E762391F09A}" name="Twin_serie1" dataDxfId="299"/>
    <tableColumn id="8" xr3:uid="{7DDF7248-2BD2-496F-AE58-A643D0C578E7}" name="Twin_serie2" dataDxfId="298"/>
    <tableColumn id="9" xr3:uid="{27A1B9E3-AE9D-4B4C-91A5-DC2E07DE8AF1}" name="Twin_serie3" dataDxfId="297"/>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8CEAC48-4CC3-4FAC-A7C2-761E525AE6B2}" name="Materiale_ligerør_brugerdef" displayName="Materiale_ligerør_brugerdef" ref="B79:J100" totalsRowShown="0" headerRowDxfId="296" dataDxfId="294" headerRowBorderDxfId="295">
  <autoFilter ref="B79:J100" xr:uid="{101C648D-F7D2-445C-99F5-C45350F49D27}"/>
  <tableColumns count="9">
    <tableColumn id="1" xr3:uid="{6C0E7E12-8F11-42E0-8EDC-2F5462BFC2DA}" name="Mål" dataDxfId="293"/>
    <tableColumn id="2" xr3:uid="{219E2843-A060-4020-9ACB-981D89B7B54F}" name="Enhed" dataDxfId="292"/>
    <tableColumn id="3" xr3:uid="{460A3985-6244-4FA3-8E1F-E088F0FBC462}" name="Kommentar" dataDxfId="291"/>
    <tableColumn id="4" xr3:uid="{8C6833B3-9891-4324-90B5-524BE9CA9D64}" name="Enkeltrør_serie1" dataDxfId="290" dataCellStyle="Normal 2 2"/>
    <tableColumn id="5" xr3:uid="{04B04D65-4DC7-452B-B286-3CB6FC81186D}" name="Enkeltrør_serie2" dataDxfId="289"/>
    <tableColumn id="6" xr3:uid="{CC95E673-341F-456F-B3B0-E36CF59EB877}" name="Enkeltrør_serie3" dataDxfId="288"/>
    <tableColumn id="7" xr3:uid="{729BC48D-4EE7-42E6-85FE-D1A5427C1E1B}" name="Twin_serie1" dataDxfId="287"/>
    <tableColumn id="8" xr3:uid="{53385295-3304-473B-901D-845529C4E7B9}" name="Twin_serie2" dataDxfId="286"/>
    <tableColumn id="9" xr3:uid="{C5A5B943-0ED1-47F0-942C-CAFC30CC40E4}" name="Twin_serie3" dataDxfId="285"/>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A650F262-34E3-426F-B63C-434818C0C5C8}" name="Materiale_T_stykke_brugerdef" displayName="Materiale_T_stykke_brugerdef" ref="B106:J120" totalsRowShown="0" headerRowDxfId="284" dataDxfId="283">
  <autoFilter ref="B106:J120" xr:uid="{E149E33C-7CFD-43C8-94F0-E0325ECA6BCD}"/>
  <tableColumns count="9">
    <tableColumn id="1" xr3:uid="{014BE3EA-C5EC-4D24-A9F0-E9C37D8B5E52}" name="Mål" dataDxfId="282"/>
    <tableColumn id="2" xr3:uid="{A9D2B234-E636-479E-BC0B-56A665E81F4E}" name="Enhed" dataDxfId="281" dataCellStyle="Normal 2 2"/>
    <tableColumn id="3" xr3:uid="{600879EA-370E-4445-B328-EAD6EF508A0F}" name="Kommentar" dataDxfId="280" dataCellStyle="Normal 2 2"/>
    <tableColumn id="4" xr3:uid="{2DDC979A-1F8E-4FC6-8388-DD5774284E0D}" name="Enkeltrør_serie1" dataDxfId="279"/>
    <tableColumn id="5" xr3:uid="{7C1FBFF3-3F69-4BEF-84EF-7F3954A8F131}" name="Enkeltrør_serie2" dataDxfId="278"/>
    <tableColumn id="6" xr3:uid="{B42D96A8-F03B-412D-8160-CA2A90603C30}" name="Enkeltrør_serie3" dataDxfId="277"/>
    <tableColumn id="7" xr3:uid="{F6710933-9AA8-4D24-9B1D-44B348A99EE8}" name="Twin_serie1" dataDxfId="276"/>
    <tableColumn id="8" xr3:uid="{18AAD5F0-688A-4EAA-87D3-D7B20FECB6C2}" name="Twin_serie2" dataDxfId="275"/>
    <tableColumn id="9" xr3:uid="{5EDBA402-F699-4B41-AFE3-B96A61A9143A}" name="Twin_serie3" dataDxfId="27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1DE1FB1-C45C-4A9E-BE9D-BCAB34339549}" name="Materiale_Bøjning_brugerdef" displayName="Materiale_Bøjning_brugerdef" ref="B126:J140" totalsRowShown="0" headerRowDxfId="273" dataDxfId="272" tableBorderDxfId="271">
  <autoFilter ref="B126:J140" xr:uid="{05532594-37BF-4623-996A-6FAF4C075599}"/>
  <tableColumns count="9">
    <tableColumn id="1" xr3:uid="{CD49367B-6A57-4848-AFBC-DC37BD32354E}" name="Mål" dataDxfId="270"/>
    <tableColumn id="2" xr3:uid="{364BA940-2DE9-46F6-AD9F-F2112DE7E744}" name="Enhed" dataDxfId="269" dataCellStyle="Normal 2 2"/>
    <tableColumn id="3" xr3:uid="{778C2293-58F8-4B84-A7E9-4E781E039B76}" name="Kommentar" dataDxfId="268" dataCellStyle="Normal 2 2"/>
    <tableColumn id="4" xr3:uid="{BDEA4B07-152D-4BFC-8E49-CCF72A03AA92}" name="Enkeltrør_serie1" dataDxfId="267"/>
    <tableColumn id="5" xr3:uid="{3F35B90E-3A28-46CB-AFA4-8D43E97E5168}" name="Enkeltrør_serie2" dataDxfId="266"/>
    <tableColumn id="6" xr3:uid="{6FE244FD-43FE-474B-8FD6-EA320F1168A8}" name="Enkeltrør_serie3" dataDxfId="265"/>
    <tableColumn id="7" xr3:uid="{CBA6B3CD-81AF-4B08-826D-55BBD94D5C20}" name="Twin_serie1" dataDxfId="264"/>
    <tableColumn id="8" xr3:uid="{6E08D64D-70A6-4403-9C40-A276EEF9A8D4}" name="Twin_serie2" dataDxfId="263"/>
    <tableColumn id="9" xr3:uid="{CE1FD9B9-D0DB-47F6-888F-58F6F059E86F}" name="Twin_serie3" dataDxfId="26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451FEB9-6851-41B7-AAA2-CD6D8846CFED}" name="ZoneFaktor21" displayName="ZoneFaktor21" ref="B47:F68" totalsRowShown="0" headerRowDxfId="475" dataDxfId="474" tableBorderDxfId="473">
  <autoFilter ref="B47:F68" xr:uid="{317D6483-C8E0-44FB-A067-DA26FF8178BD}"/>
  <tableColumns count="5">
    <tableColumn id="1" xr3:uid="{5D878580-DB40-466D-9A73-8927E18B9E09}" name="Zone jord faktor" dataDxfId="472"/>
    <tableColumn id="2" xr3:uid="{517274FF-0335-4B73-AB19-0D9BE820B848}" name="Land" dataDxfId="471"/>
    <tableColumn id="3" xr3:uid="{1AE8C34D-DD47-4145-86B9-85D413481122}" name="By" dataDxfId="470"/>
    <tableColumn id="4" xr3:uid="{9233AC81-53C6-4EB0-943E-FAA89C45829A}" name="City" dataDxfId="469"/>
    <tableColumn id="5" xr3:uid="{962613C5-65EE-4F3B-9EFD-84ED01DCB448}" name="Indre city" dataDxfId="468"/>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B65C07BF-FE91-40E0-884A-1801534F073A}" name="Materiale_MuffeLige_brugerdef" displayName="Materiale_MuffeLige_brugerdef" ref="B146:J160" totalsRowShown="0" headerRowDxfId="261" dataDxfId="260" tableBorderDxfId="259">
  <autoFilter ref="B146:J160" xr:uid="{8DC7FF44-484B-4C46-9995-D25474E36B79}"/>
  <tableColumns count="9">
    <tableColumn id="1" xr3:uid="{003C98D3-68CC-4739-834E-B61293A0C05C}" name="Mål" dataDxfId="258"/>
    <tableColumn id="2" xr3:uid="{2A2AB43C-93DA-4929-87C3-339EB757406C}" name="Enhed" dataDxfId="257" dataCellStyle="Normal 2 2"/>
    <tableColumn id="3" xr3:uid="{24B9186F-1866-45F3-A4FA-32D252521877}" name="Kommentar" dataDxfId="256" dataCellStyle="Normal 2 2"/>
    <tableColumn id="4" xr3:uid="{236AAFF6-9BC3-4F81-A897-9BF4462C19B9}" name="Enkeltrør_serie1" dataDxfId="255"/>
    <tableColumn id="5" xr3:uid="{FCB3FE9A-2DED-4321-A8C2-EC76779A1936}" name="Enkeltrør_serie2" dataDxfId="254"/>
    <tableColumn id="6" xr3:uid="{C7F2C26E-5CB7-4C0C-8614-43F8E9BC9765}" name="Enkeltrør_serie3" dataDxfId="253"/>
    <tableColumn id="7" xr3:uid="{2C7434A9-22D4-4437-B04E-CC7FA33F7A8B}" name="Twin_serie1" dataDxfId="252"/>
    <tableColumn id="8" xr3:uid="{90ADC218-F346-44CC-8BEC-3227A1A467BA}" name="Twin_serie2" dataDxfId="251"/>
    <tableColumn id="9" xr3:uid="{27ED2C4E-1FF2-4B96-A136-B00C665B684E}" name="Twin_serie3" dataDxfId="250"/>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81EA70AA-A2D1-4603-B9D0-ACA1127688CB}" name="Materiale_stik_brugerdef" displayName="Materiale_stik_brugerdef" ref="B166:J170" totalsRowShown="0" headerRowDxfId="249" dataDxfId="247" headerRowBorderDxfId="248" tableBorderDxfId="246" totalsRowBorderDxfId="245">
  <autoFilter ref="B166:J170" xr:uid="{231C1A6E-9BC3-406E-AB6B-003F7A3D0E8E}"/>
  <tableColumns count="9">
    <tableColumn id="1" xr3:uid="{F68C5202-A40A-4908-BCDA-AF518ECF6C88}" name="Mål" dataDxfId="244"/>
    <tableColumn id="2" xr3:uid="{C59E25E6-96F6-4781-9251-AFD7EE8EC170}" name="Enhed" dataDxfId="243" dataCellStyle="Normal 2 2"/>
    <tableColumn id="3" xr3:uid="{2A6303FB-A791-4A3C-9A6A-D346CAFF8B2C}" name="Kommentar" dataDxfId="242"/>
    <tableColumn id="4" xr3:uid="{96557E33-6F7F-4A7D-9664-773ED79E5197}" name="Enkeltrør_serie1" dataDxfId="241"/>
    <tableColumn id="5" xr3:uid="{395477C8-4FF8-417E-8732-E7501DC203D0}" name="Enkeltrør_serie2" dataDxfId="240"/>
    <tableColumn id="6" xr3:uid="{20C35EC5-F3C0-476D-8138-DC180BE860A1}" name="Enkeltrør_serie3" dataDxfId="239"/>
    <tableColumn id="7" xr3:uid="{5449AF0E-206D-4E1B-9659-A5700E86B876}" name="Twin_serie1" dataDxfId="238"/>
    <tableColumn id="8" xr3:uid="{6BB49A52-1D8E-4182-95BD-506C3D4B1305}" name="Twin_serie2" dataDxfId="237"/>
    <tableColumn id="9" xr3:uid="{8073D7B7-3C4B-46D6-8359-209EDF3C5388}" name="Twin_serie3" dataDxfId="236"/>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54DDE6-96DC-471C-AD81-5D9FA094D6D3}" name="Materiale_ligerør" displayName="Materiale_ligerør" ref="C19:K40" totalsRowShown="0" headerRowDxfId="235" dataDxfId="233" headerRowBorderDxfId="234">
  <autoFilter ref="C19:K40" xr:uid="{4A6CB6C5-9180-486C-96BE-74F011BB7DC2}"/>
  <tableColumns count="9">
    <tableColumn id="1" xr3:uid="{8195A8A6-4EA8-447A-B999-CB0070C69267}" name="Mål" dataDxfId="232"/>
    <tableColumn id="2" xr3:uid="{FD8070C5-0060-4E7F-8F72-E1A13644A1CF}" name="Enhed" dataDxfId="231"/>
    <tableColumn id="3" xr3:uid="{E5E5D9C7-78AD-435F-A7D8-92D1B40882A6}" name="Column2" dataDxfId="230"/>
    <tableColumn id="4" xr3:uid="{2390EF0D-1F48-4E8E-9E90-9E278C5B3BFD}" name="Enkeltrør_serie1" dataDxfId="229" dataCellStyle="Normal 2 2">
      <calculatedColumnFormula>VLOOKUP(Materiale_ligerør[[#This Row],[Mål]],INDIRECT($C$18),F$18,FALSE)</calculatedColumnFormula>
    </tableColumn>
    <tableColumn id="5" xr3:uid="{C4368624-8321-4095-BC91-F9C1A194CCF4}" name="Enkeltrør_serie2" dataDxfId="228">
      <calculatedColumnFormula>VLOOKUP(Materiale_ligerør[[#This Row],[Mål]],INDIRECT($C$18),G$18,FALSE)</calculatedColumnFormula>
    </tableColumn>
    <tableColumn id="6" xr3:uid="{810DF3D9-BC3D-4BD8-B1A1-75D7BED5CCB1}" name="Enkeltrør_serie3" dataDxfId="227">
      <calculatedColumnFormula>VLOOKUP(Materiale_ligerør[[#This Row],[Mål]],INDIRECT($C$18),H$18,FALSE)</calculatedColumnFormula>
    </tableColumn>
    <tableColumn id="7" xr3:uid="{AEB66D8A-F985-4A9D-BD9F-567CAB5FD078}" name="Twin_serie1" dataDxfId="226">
      <calculatedColumnFormula>VLOOKUP(Materiale_ligerør[[#This Row],[Mål]],INDIRECT($C$18),I$18,FALSE)</calculatedColumnFormula>
    </tableColumn>
    <tableColumn id="8" xr3:uid="{DF23E4CF-EBC4-46E9-B31B-8228E68940C6}" name="Twin_serie2" dataDxfId="225">
      <calculatedColumnFormula>VLOOKUP(Materiale_ligerør[[#This Row],[Mål]],INDIRECT($C$18),J$18,FALSE)</calculatedColumnFormula>
    </tableColumn>
    <tableColumn id="9" xr3:uid="{290B496F-4F91-4241-ABE8-F98347909B8E}" name="Twin_serie3" dataDxfId="224">
      <calculatedColumnFormula>VLOOKUP(Materiale_ligerør[[#This Row],[Mål]],INDIRECT($C$18),K$18,FALSE)</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E5B9DD-CD22-495A-A8C3-D4C523626D28}" name="Smed_erfaringstal" displayName="Smed_erfaringstal" ref="C42:H56" totalsRowShown="0" headerRowDxfId="223" dataDxfId="221" headerRowBorderDxfId="222" dataCellStyle="Normal 2 2">
  <autoFilter ref="C42:H56" xr:uid="{5D753667-5781-49C9-92DD-2BD8AF9C264D}"/>
  <tableColumns count="6">
    <tableColumn id="1" xr3:uid="{61C86CCA-DB31-4921-8596-8F63C7819ACE}" name="Mål" dataDxfId="220"/>
    <tableColumn id="2" xr3:uid="{F003D573-01C9-40EA-9700-21459694BDB1}" name="Enhed" dataDxfId="219"/>
    <tableColumn id="3" xr3:uid="{D4EACD9F-DB6A-4698-8FCD-46FEE2231CD7}" name="Column1" dataDxfId="218"/>
    <tableColumn id="4" xr3:uid="{6443E0A7-E947-4D45-BCC7-8FB3D1570459}" name="T-stykke" dataDxfId="217" dataCellStyle="Normal 2 2">
      <calculatedColumnFormula>VLOOKUP(Smed_erfaringstal[[#This Row],[Mål]],Komponent_erfaring[#All],4,FALSE)</calculatedColumnFormula>
    </tableColumn>
    <tableColumn id="5" xr3:uid="{E4189800-602D-49C9-B1DE-E902C41B16E2}" name="Bøjning" dataDxfId="216" dataCellStyle="Normal 2 2">
      <calculatedColumnFormula>VLOOKUP(Smed_erfaringstal[[#This Row],[Mål]],Komponent_erfaring[#All],5,FALSE)</calculatedColumnFormula>
    </tableColumn>
    <tableColumn id="7" xr3:uid="{A4AC0469-A96E-4F02-AD6C-DB5AD71C79C8}" name="Muffe lige" dataDxfId="215" dataCellStyle="Normal 2 2">
      <calculatedColumnFormula>VLOOKUP(Smed_erfaringstal[[#This Row],[Mål]],Komponent_erfaring[#All],6,FALSE)</calculatedColumnFormula>
    </tableColumn>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B7D8FA3-72C4-4700-A425-4F5BC53A7114}" name="Materiale_T_stykke" displayName="Materiale_T_stykke" ref="C60:K74" totalsRowShown="0" headerRowDxfId="214" dataDxfId="212" headerRowBorderDxfId="213" tableBorderDxfId="211">
  <autoFilter ref="C60:K74" xr:uid="{4A85B322-4809-4269-A39E-FC308AB3C1D1}"/>
  <tableColumns count="9">
    <tableColumn id="1" xr3:uid="{1E55C044-024B-4A90-8AFE-91EBEEB0073B}" name="Mål" dataDxfId="210"/>
    <tableColumn id="2" xr3:uid="{0E859F21-9136-4EF2-9F07-6B45E3B451A2}" name="Enhed" dataDxfId="209" dataCellStyle="Normal 2 2"/>
    <tableColumn id="3" xr3:uid="{7448C8C7-8C57-4BC5-BE27-E59790CFB795}" name="Column1" dataDxfId="208" dataCellStyle="Normal 2 2"/>
    <tableColumn id="4" xr3:uid="{DD5AE1FB-1436-4F26-A587-9E7375FF6C43}" name="Enkeltrør_serie1" dataDxfId="207">
      <calculatedColumnFormula>VLOOKUP(Materiale_T_stykke[[#This Row],[Mål]],INDIRECT($C$59),F$59,FALSE)</calculatedColumnFormula>
    </tableColumn>
    <tableColumn id="5" xr3:uid="{D3B56242-0814-46DA-8AFF-2153E6438C6A}" name="Enkeltrør_serie2" dataDxfId="206">
      <calculatedColumnFormula>VLOOKUP(Materiale_T_stykke[[#This Row],[Mål]],INDIRECT($C$59),G$59,FALSE)</calculatedColumnFormula>
    </tableColumn>
    <tableColumn id="6" xr3:uid="{E070F0CE-2CE7-4E21-B740-159A1CCFE016}" name="Enkeltrør_serie3" dataDxfId="205">
      <calculatedColumnFormula>VLOOKUP(Materiale_T_stykke[[#This Row],[Mål]],INDIRECT($C$59),H$59,FALSE)</calculatedColumnFormula>
    </tableColumn>
    <tableColumn id="7" xr3:uid="{40E9463A-B8C1-43CD-BC70-05C273C464A0}" name="Twin_serie1" dataDxfId="204">
      <calculatedColumnFormula>VLOOKUP(Materiale_T_stykke[[#This Row],[Mål]],INDIRECT($C$59),I$59,FALSE)</calculatedColumnFormula>
    </tableColumn>
    <tableColumn id="8" xr3:uid="{663CC657-5372-46C7-8006-FCB386FC16AD}" name="Twin_serie2" dataDxfId="203">
      <calculatedColumnFormula>VLOOKUP(Materiale_T_stykke[[#This Row],[Mål]],INDIRECT($C$59),J$59,FALSE)</calculatedColumnFormula>
    </tableColumn>
    <tableColumn id="9" xr3:uid="{5CB32593-0951-4609-AFD7-D4E74CC44456}" name="Twin_serie3" dataDxfId="202">
      <calculatedColumnFormula>VLOOKUP(Materiale_T_stykke[[#This Row],[Mål]],INDIRECT($C$59),K$59,FALSE)</calculatedColumnFormula>
    </tableColumn>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EF30BB0-1CAD-47F8-953E-53A885CCE096}" name="Materiale_Bøjning" displayName="Materiale_Bøjning" ref="C78:K92" totalsRowShown="0" headerRowDxfId="201" dataDxfId="199" headerRowBorderDxfId="200" tableBorderDxfId="198">
  <autoFilter ref="C78:K92" xr:uid="{DF1C0998-B051-4122-AF62-3334258F17C3}"/>
  <tableColumns count="9">
    <tableColumn id="1" xr3:uid="{A008B3D5-5EAC-4317-B5ED-7D4CFAFC7CFC}" name="Mål" dataDxfId="197"/>
    <tableColumn id="2" xr3:uid="{536DB5C5-2B26-4A3B-A4E3-92EF8D70FF74}" name="Enhed" dataDxfId="196" dataCellStyle="Normal 2 2"/>
    <tableColumn id="3" xr3:uid="{8CC94A8E-3BF4-4C6A-875D-85D0568A0A86}" name="Column1" dataDxfId="195" dataCellStyle="Normal 2 2"/>
    <tableColumn id="4" xr3:uid="{19B8FC9B-EF9F-40D5-B795-5A4CAD96BB8E}" name="Enkeltrør_serie1" dataDxfId="194">
      <calculatedColumnFormula>VLOOKUP(Materiale_Bøjning[[#This Row],[Mål]],INDIRECT($C$77),F$77,FALSE)</calculatedColumnFormula>
    </tableColumn>
    <tableColumn id="5" xr3:uid="{AF580006-6B5D-4935-B7FF-BB513F364C51}" name="Enkeltrør_serie2" dataDxfId="193">
      <calculatedColumnFormula>VLOOKUP(Materiale_Bøjning[[#This Row],[Mål]],INDIRECT($C$77),G$77,FALSE)</calculatedColumnFormula>
    </tableColumn>
    <tableColumn id="6" xr3:uid="{53AE472D-768F-415A-9493-7CA229E2D6DD}" name="Enkeltrør_serie3" dataDxfId="192">
      <calculatedColumnFormula>VLOOKUP(Materiale_Bøjning[[#This Row],[Mål]],INDIRECT($C$77),H$77,FALSE)</calculatedColumnFormula>
    </tableColumn>
    <tableColumn id="7" xr3:uid="{4E602B4E-A615-4C05-A976-8405F17B1CD8}" name="Twin_serie1" dataDxfId="191">
      <calculatedColumnFormula>VLOOKUP(Materiale_Bøjning[[#This Row],[Mål]],INDIRECT($C$77),I$77,FALSE)</calculatedColumnFormula>
    </tableColumn>
    <tableColumn id="8" xr3:uid="{5A96665C-F673-4E51-AB8B-3BA0C475F252}" name="Twin_serie2" dataDxfId="190">
      <calculatedColumnFormula>VLOOKUP(Materiale_Bøjning[[#This Row],[Mål]],INDIRECT($C$77),J$77,FALSE)</calculatedColumnFormula>
    </tableColumn>
    <tableColumn id="9" xr3:uid="{BE32A8C2-F998-46F7-B41D-AFD3678D2A78}" name="Twin_serie3" dataDxfId="189">
      <calculatedColumnFormula>VLOOKUP(Materiale_Bøjning[[#This Row],[Mål]],INDIRECT($C$77),K$77,FALSE)</calculatedColumnFormula>
    </tableColumn>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EE813A9-462E-4A02-9C23-5AA8D811382F}" name="Materiale_MuffeLige" displayName="Materiale_MuffeLige" ref="C96:K110" totalsRowShown="0" headerRowDxfId="188" dataDxfId="186" headerRowBorderDxfId="187">
  <autoFilter ref="C96:K110" xr:uid="{18297256-FD39-4FAC-AD12-9348A3FAB0BE}"/>
  <tableColumns count="9">
    <tableColumn id="1" xr3:uid="{C7D4D0ED-FCA8-4057-AF3E-4D481FC24B00}" name="Mål" dataDxfId="185"/>
    <tableColumn id="2" xr3:uid="{F2D0D8AA-8F0E-4B9F-8106-6891562D8BDA}" name="Enhed" dataDxfId="184" dataCellStyle="Normal 2 2"/>
    <tableColumn id="3" xr3:uid="{A81A8C38-2C56-426B-BBE4-5AA128B1C52D}" name="Column1" dataDxfId="183" dataCellStyle="Normal 2 2"/>
    <tableColumn id="4" xr3:uid="{B7084773-F2F8-4A77-8AFE-97714D1B5F5D}" name="Enkeltrør_serie1" dataDxfId="182">
      <calculatedColumnFormula>VLOOKUP(Materiale_MuffeLige[[#This Row],[Mål]],INDIRECT($C$95),F$95,FALSE)</calculatedColumnFormula>
    </tableColumn>
    <tableColumn id="5" xr3:uid="{C967B0D0-CCE5-4A6A-91D4-87E2E665E174}" name="Enkeltrør_serie2" dataDxfId="181">
      <calculatedColumnFormula>VLOOKUP(Materiale_MuffeLige[[#This Row],[Mål]],INDIRECT($C$95),G$95,FALSE)</calculatedColumnFormula>
    </tableColumn>
    <tableColumn id="6" xr3:uid="{8E9A0E9F-3829-4C33-941B-07B464BB04B7}" name="Enkeltrør_serie3" dataDxfId="180">
      <calculatedColumnFormula>VLOOKUP(Materiale_MuffeLige[[#This Row],[Mål]],INDIRECT($C$95),H$95,FALSE)</calculatedColumnFormula>
    </tableColumn>
    <tableColumn id="7" xr3:uid="{9C431182-DC5B-4098-B467-0B17D7EADDA8}" name="Twin_serie1" dataDxfId="179">
      <calculatedColumnFormula>VLOOKUP(Materiale_MuffeLige[[#This Row],[Mål]],INDIRECT($C$95),I$95,FALSE)</calculatedColumnFormula>
    </tableColumn>
    <tableColumn id="8" xr3:uid="{E2220F5C-7435-48F0-B4E9-A520E50396D8}" name="Twin_serie2" dataDxfId="178">
      <calculatedColumnFormula>VLOOKUP(Materiale_MuffeLige[[#This Row],[Mål]],INDIRECT($C$95),J$95,FALSE)</calculatedColumnFormula>
    </tableColumn>
    <tableColumn id="9" xr3:uid="{7C662411-4277-43F7-9432-210B8BF30DBE}" name="Twin_serie3" dataDxfId="177">
      <calculatedColumnFormula>VLOOKUP(Materiale_MuffeLige[[#This Row],[Mål]],INDIRECT($C$95),K$95,FALSE)</calculatedColumnFormula>
    </tableColumn>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03A1E19-1176-4FD5-A6E3-90499EB87C89}" name="Materiale_samlet" displayName="Materiale_samlet" ref="C122:K143" totalsRowShown="0" headerRowDxfId="176" dataDxfId="174" headerRowBorderDxfId="175" tableBorderDxfId="173" dataCellStyle="Normal 2 2">
  <autoFilter ref="C122:K143" xr:uid="{BBC347C0-B179-46AF-BBA3-7540DB9138D8}"/>
  <tableColumns count="9">
    <tableColumn id="1" xr3:uid="{E83EEF1E-9ACF-4A41-875A-AB389F3CD844}" name="Mål" dataDxfId="172"/>
    <tableColumn id="2" xr3:uid="{08F08B9F-6506-417C-91AF-A43C1552D1A9}" name="Enhed" dataDxfId="171" dataCellStyle="Normal 2 2"/>
    <tableColumn id="3" xr3:uid="{01601674-FC0C-427E-8CA9-7D941CB002EC}" name="Kommentar" dataDxfId="170" dataCellStyle="Normal 2 2"/>
    <tableColumn id="4" xr3:uid="{C1B62610-F423-4FAF-900D-BFCFC6383904}" name="Enkeltrør_serie1" dataDxfId="169" dataCellStyle="Normal 2 2"/>
    <tableColumn id="5" xr3:uid="{EA5FBFF0-5F7F-46C5-B892-4D9971BD04A4}" name="Enkeltrør_serie2" dataDxfId="168" dataCellStyle="Normal 2 2"/>
    <tableColumn id="6" xr3:uid="{BEAB4D6B-5923-47E2-A90C-3BB1CB039447}" name="Enkeltrør_serie3" dataDxfId="167" dataCellStyle="Normal 2 2"/>
    <tableColumn id="7" xr3:uid="{E46CF353-133E-4DEE-B070-D0BAA4085B3E}" name="Twin_serie1" dataDxfId="166" dataCellStyle="Normal 2 2"/>
    <tableColumn id="8" xr3:uid="{962D299C-ACC1-4EAE-9AFB-08C22FD313DE}" name="Twin_serie2" dataDxfId="165"/>
    <tableColumn id="9" xr3:uid="{9DD41ED0-7B5C-4747-96B3-06A2FB1330E9}" name="Twin_serie3" dataDxfId="164"/>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432DEFC-81B0-4C6B-A89B-3E71BA3E3B00}" name="Materiale_stik" displayName="Materiale_stik" ref="C115:K119" totalsRowShown="0" headerRowDxfId="163" dataDxfId="161" headerRowBorderDxfId="162" tableBorderDxfId="160" totalsRowBorderDxfId="159">
  <autoFilter ref="C115:K119" xr:uid="{D5E0F715-F3A9-4862-AC83-0D5960BBBA9C}"/>
  <tableColumns count="9">
    <tableColumn id="1" xr3:uid="{182B77E2-F8A7-4551-A1BA-405E81FD5AE3}" name="Mål" dataDxfId="158"/>
    <tableColumn id="2" xr3:uid="{177B100E-0273-43B8-B4E4-08B77D4BB7A0}" name="Enhed" dataDxfId="157" dataCellStyle="Normal 2 2"/>
    <tableColumn id="3" xr3:uid="{C26B9436-68BC-43C5-AE28-D564BC0834E0}" name="Kommentar" dataDxfId="156"/>
    <tableColumn id="4" xr3:uid="{2257CB41-8CB5-415A-AD8B-5390BC8290F1}" name="Enkeltrør_serie1" dataDxfId="155">
      <calculatedColumnFormula>VLOOKUP(Materiale_stik[[#This Row],[Mål]],INDIRECT($C$114),F$114,FALSE)*$D$11</calculatedColumnFormula>
    </tableColumn>
    <tableColumn id="5" xr3:uid="{F36EDC3C-9BF9-45AC-A109-4655590B6FA6}" name="Enkeltrør_serie2" dataDxfId="154">
      <calculatedColumnFormula>VLOOKUP(Materiale_stik[[#This Row],[Mål]],INDIRECT($C$114),G$114,FALSE)*$D$11</calculatedColumnFormula>
    </tableColumn>
    <tableColumn id="6" xr3:uid="{74EA044C-0775-47B3-9FB0-F4B9E93F591F}" name="Enkeltrør_serie3" dataDxfId="153">
      <calculatedColumnFormula>VLOOKUP(Materiale_stik[[#This Row],[Mål]],INDIRECT($C$114),H$114,FALSE)*$D$11</calculatedColumnFormula>
    </tableColumn>
    <tableColumn id="7" xr3:uid="{5374BA5D-A6C2-4373-8898-21460FA05630}" name="Twin_serie1" dataDxfId="152">
      <calculatedColumnFormula>VLOOKUP(Materiale_stik[[#This Row],[Mål]],INDIRECT($C$114),I$114,FALSE)*$D$11</calculatedColumnFormula>
    </tableColumn>
    <tableColumn id="8" xr3:uid="{2B71E917-2A3C-4BEB-8910-11DB9247655F}" name="Twin_serie2" dataDxfId="151">
      <calculatedColumnFormula>VLOOKUP(Materiale_stik[[#This Row],[Mål]],INDIRECT($C$114),J$114,FALSE)*$D$11</calculatedColumnFormula>
    </tableColumn>
    <tableColumn id="9" xr3:uid="{663A724E-7D16-45A3-8DF7-B5773B12E4D6}" name="Twin_serie3" dataDxfId="150">
      <calculatedColumnFormula>VLOOKUP(Materiale_stik[[#This Row],[Mål]],INDIRECT($C$114),K$114,FALSE)*$D$11</calculatedColumnFormula>
    </tableColumn>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A98BE15-741F-497F-A495-8AC01D50D9D3}" name="Gravearbejde_jord" displayName="Gravearbejde_jord" ref="C168:K186" totalsRowShown="0" headerRowDxfId="149" dataDxfId="147" headerRowBorderDxfId="148" tableBorderDxfId="146" totalsRowBorderDxfId="145">
  <autoFilter ref="C168:K186" xr:uid="{D09514EA-4CC9-45F8-8825-1BEB95094239}"/>
  <tableColumns count="9">
    <tableColumn id="1" xr3:uid="{8EA3EC29-C248-4D92-BE55-19BDD65A225A}" name="Kappediameter" dataDxfId="144"/>
    <tableColumn id="2" xr3:uid="{3B195AC5-B33B-4346-A017-648FD6381CE3}" name="Enhed" dataDxfId="143"/>
    <tableColumn id="3" xr3:uid="{AC3BB4CE-5362-4968-888D-94C4E35FADC5}" name="Kommentar" dataDxfId="142"/>
    <tableColumn id="4" xr3:uid="{B253CC3E-A278-473B-8283-DDA167570C2E}" name="Enkelt_ubefæstet" dataDxfId="141">
      <calculatedColumnFormula>'Stamdata - Jordentreprise'!E131</calculatedColumnFormula>
    </tableColumn>
    <tableColumn id="5" xr3:uid="{6373DD83-BBD1-4328-B048-E2CF4B4FCF08}" name="Enkelt_fliserfortorv" dataDxfId="140">
      <calculatedColumnFormula>'Stamdata - Jordentreprise'!F131</calculatedColumnFormula>
    </tableColumn>
    <tableColumn id="6" xr3:uid="{47A4398F-0D97-4393-9300-B8766892BBE3}" name="Enkelt_asfalt" dataDxfId="139">
      <calculatedColumnFormula>'Stamdata - Jordentreprise'!G131</calculatedColumnFormula>
    </tableColumn>
    <tableColumn id="7" xr3:uid="{AD65A50F-3E24-42BB-A652-5E098E1C511E}" name="Twin_ubefæstet" dataDxfId="138">
      <calculatedColumnFormula>'Stamdata - Jordentreprise'!H131</calculatedColumnFormula>
    </tableColumn>
    <tableColumn id="8" xr3:uid="{574F2281-7450-44F0-ADBC-E1377DD48924}" name="Twin_fliserfortorv" dataDxfId="137">
      <calculatedColumnFormula>'Stamdata - Jordentreprise'!I131</calculatedColumnFormula>
    </tableColumn>
    <tableColumn id="9" xr3:uid="{9FFB7B0E-14FF-4E9B-A408-D32B449998F0}" name="Twin_asfalt" dataDxfId="136">
      <calculatedColumnFormula>'Stamdata - Jordentreprise'!J131</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8C9ECDD-7E6C-4A43-8616-475AA9E9A15E}" name="Jord_huller" displayName="Jord_huller" ref="B153:G155" totalsRowShown="0" headerRowDxfId="467" dataDxfId="465" headerRowBorderDxfId="466" tableBorderDxfId="464" totalsRowBorderDxfId="463">
  <autoFilter ref="B153:G155" xr:uid="{DDFADF12-C926-4DC8-8718-A6393CDCAC11}"/>
  <tableColumns count="6">
    <tableColumn id="1" xr3:uid="{0607AC50-7587-4B2E-B444-CF6148DB3BDB}" name="Mål" dataDxfId="462"/>
    <tableColumn id="2" xr3:uid="{8F24EA7C-D0B3-4858-8CE2-10B6C6F53132}" name="Enhed" dataDxfId="461" dataCellStyle="Normal 2 2"/>
    <tableColumn id="3" xr3:uid="{8FDD249F-3FFC-41F3-983F-F9167FAD8A60}" name="Kommentar" dataDxfId="460"/>
    <tableColumn id="4" xr3:uid="{4884E614-1FF1-4D9D-9EEE-B4FD48D3C219}" name="Ubefæstet areal" dataDxfId="459"/>
    <tableColumn id="5" xr3:uid="{0C8712BF-263E-40F2-A8D4-1EB4B988F625}" name="Flise befæstet areal" dataDxfId="458"/>
    <tableColumn id="6" xr3:uid="{27426904-FF47-4CBA-9267-6EA4BB114D6C}" name="Asfalt areal" dataDxfId="457"/>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D41E40-5F3C-45E9-848C-04A866A9D59A}" name="Gravearbejde_ubefæstet" displayName="Gravearbejde_ubefæstet" ref="C260:K281" totalsRowShown="0" headerRowDxfId="135" dataDxfId="133" headerRowBorderDxfId="134" dataCellStyle="Normal 2 2">
  <autoFilter ref="C260:K281" xr:uid="{D6A35F3F-BF67-4BD4-8631-CFA93574011E}"/>
  <tableColumns count="9">
    <tableColumn id="1" xr3:uid="{BD5BB5E3-8AA6-4FB8-8156-079BFD0F1B5E}" name="Mål" dataDxfId="132"/>
    <tableColumn id="2" xr3:uid="{22059B40-7253-49A9-82C7-068DC4D82F21}" name="Enhed" dataDxfId="131" dataCellStyle="Normal 2 2"/>
    <tableColumn id="3" xr3:uid="{96F635E8-2182-4492-AB0B-B03FAB754EC2}" name="Kommentar" dataDxfId="130" dataCellStyle="Normal 2 2"/>
    <tableColumn id="4" xr3:uid="{218C4DCF-420A-45DE-B29D-51D2DE736046}" name="Enkeltrør_serie1" dataDxfId="129" dataCellStyle="Normal 2 2">
      <calculatedColumnFormula>IFERROR((VLOOKUP(VLOOKUP(Gravearbejde_ubefæstet[[#This Row],[Mål]],Materiale_kappediameter[],F$259,FALSE),Gravearbejde_jord[],F$258,FALSE)+$E$162+IF(Gravearbejde_ubefæstet[[#This Row],[Kommentar]]="Hovedledning",$D$162,0)+VLOOKUP(Gravearbejde_ubefæstet[[#This Row],[Mål]],Gravearbejde_Svejsehuller[],F$258,FALSE))*$D$151,"")</calculatedColumnFormula>
    </tableColumn>
    <tableColumn id="5" xr3:uid="{A7648B94-C59C-4F85-9831-4E7ABC96498D}" name="Enkeltrør_serie2" dataDxfId="128" dataCellStyle="Normal 2 2">
      <calculatedColumnFormula>IFERROR((VLOOKUP(VLOOKUP(Gravearbejde_ubefæstet[[#This Row],[Mål]],Materiale_kappediameter[],G$259,FALSE),Gravearbejde_jord[],G$258,FALSE)+$E$162+IF(Gravearbejde_ubefæstet[[#This Row],[Kommentar]]="Hovedledning",$D$162,0)+VLOOKUP(Gravearbejde_ubefæstet[[#This Row],[Mål]],Gravearbejde_Svejsehuller[],G$258,FALSE))*$D$151,"")</calculatedColumnFormula>
    </tableColumn>
    <tableColumn id="6" xr3:uid="{F97E3764-6C61-4415-A5ED-1A69A8061B50}" name="Enkeltrør_serie3" dataDxfId="127" dataCellStyle="Normal 2 2">
      <calculatedColumnFormula>IFERROR((VLOOKUP(VLOOKUP(Gravearbejde_ubefæstet[[#This Row],[Mål]],Materiale_kappediameter[],H$259,FALSE),Gravearbejde_jord[],H$258,FALSE)+$E$162+IF(Gravearbejde_ubefæstet[[#This Row],[Kommentar]]="Hovedledning",$D$162,0)+VLOOKUP(Gravearbejde_ubefæstet[[#This Row],[Mål]],Gravearbejde_Svejsehuller[],H$258,FALSE))*$D$151,"")</calculatedColumnFormula>
    </tableColumn>
    <tableColumn id="7" xr3:uid="{595FF88C-AA72-415E-9536-7C039B68BCE3}" name="Twin_serie1" dataDxfId="126" dataCellStyle="Normal 2 2">
      <calculatedColumnFormula>IFERROR((VLOOKUP(VLOOKUP(Gravearbejde_ubefæstet[[#This Row],[Mål]],Materiale_kappediameter[],I$259,FALSE),Gravearbejde_jord[],I$258,FALSE)+$E$162+IF(Gravearbejde_ubefæstet[[#This Row],[Kommentar]]="Hovedledning",$D$162,0)+VLOOKUP(Gravearbejde_ubefæstet[[#This Row],[Mål]],Gravearbejde_Svejsehuller[],I$258,FALSE))*$D$151,"")</calculatedColumnFormula>
    </tableColumn>
    <tableColumn id="8" xr3:uid="{FD3E0F1A-34F0-462C-9B03-799CA4115579}" name="Twin_serie2" dataDxfId="125">
      <calculatedColumnFormula>IFERROR((VLOOKUP(VLOOKUP(Gravearbejde_ubefæstet[[#This Row],[Mål]],Materiale_kappediameter[],J$259,FALSE),Gravearbejde_jord[],J$258,FALSE)+$E$162+IF(Gravearbejde_ubefæstet[[#This Row],[Kommentar]]="Hovedledning",$D$162,0)+VLOOKUP(Gravearbejde_ubefæstet[[#This Row],[Mål]],Gravearbejde_Svejsehuller[],J$258,FALSE))*$D$151,"")</calculatedColumnFormula>
    </tableColumn>
    <tableColumn id="9" xr3:uid="{3D3FEC9E-CDA3-49FE-B259-44BBA3036266}" name="Twin_serie3" dataDxfId="124">
      <calculatedColumnFormula>IFERROR((VLOOKUP(VLOOKUP(Gravearbejde_ubefæstet[[#This Row],[Mål]],Materiale_kappediameter[],K$259,FALSE),Gravearbejde_jord[],K$258,FALSE)+$E$162+IF(Gravearbejde_ubefæstet[[#This Row],[Kommentar]]="Hovedledning",$D$162,0)+VLOOKUP(Gravearbejde_ubefæstet[[#This Row],[Mål]],Gravearbejde_Svejsehuller[],K$258,FALSE))*$D$151,"")</calculatedColumnFormula>
    </tableColumn>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F474AEB-D0D5-4903-ACD9-2F172AA82736}" name="Materiale_kappediameter" displayName="Materiale_kappediameter" ref="C230:K251" totalsRowShown="0" headerRowDxfId="123" headerRowBorderDxfId="122">
  <autoFilter ref="C230:K251" xr:uid="{EA1A3B5F-3581-4B12-962C-587A5D70041A}"/>
  <tableColumns count="9">
    <tableColumn id="1" xr3:uid="{8F6B8141-043A-4BED-B448-49300610250C}" name="Mål" dataDxfId="121"/>
    <tableColumn id="2" xr3:uid="{1E33E8A5-E3A9-426B-A2F2-9426DF14059D}" name="Enhed" dataDxfId="120" dataCellStyle="Normal 2 2"/>
    <tableColumn id="3" xr3:uid="{CACE17A6-CD81-4AA8-83D2-235C05EEFA2D}" name="Kommentar" dataDxfId="119" dataCellStyle="Normal 2 2"/>
    <tableColumn id="4" xr3:uid="{86DB52F8-10F3-493E-8502-7025BC84A2DB}" name="Enkeltrør_serie1" dataDxfId="118" dataCellStyle="Normal 2 2"/>
    <tableColumn id="5" xr3:uid="{2D22CA7E-F934-406D-AFA1-33CB45D2A80D}" name="Enkeltrør_serie2" dataDxfId="117" dataCellStyle="Normal 2 2"/>
    <tableColumn id="6" xr3:uid="{7ACBDA60-35D5-40CC-9D0A-1E6C5C036F08}" name="Enkeltrør_serie3" dataDxfId="116" dataCellStyle="Normal 2 2"/>
    <tableColumn id="7" xr3:uid="{0D4E0416-5095-415E-9058-E2063C290460}" name="Twin_serie1" dataDxfId="115" dataCellStyle="Normal 2 2"/>
    <tableColumn id="8" xr3:uid="{5AA2CA51-A8CA-4413-9606-8DB7E184EEA0}" name="Twin_serie2" dataDxfId="114"/>
    <tableColumn id="9" xr3:uid="{7975568F-307A-4082-AFB9-A82DFBDAACA5}" name="Twin_serie3" dataDxfId="113"/>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45D49F5-0720-45DE-B4D1-4D28710A69D7}" name="Gravearbejde_fortorv" displayName="Gravearbejde_fortorv" ref="C287:K308" totalsRowShown="0" headerRowDxfId="112" dataDxfId="110" headerRowBorderDxfId="111" dataCellStyle="Normal 2 2">
  <autoFilter ref="C287:K308" xr:uid="{5628C842-82BE-405C-A1CE-78B3D3F0798F}"/>
  <tableColumns count="9">
    <tableColumn id="1" xr3:uid="{911A8500-487E-4A99-B332-34E375A4E48C}" name="Mål" dataDxfId="109"/>
    <tableColumn id="2" xr3:uid="{62384444-5674-4A76-A05C-392BE958C790}" name="Enhed" dataDxfId="108" dataCellStyle="Normal 2 2"/>
    <tableColumn id="3" xr3:uid="{B7CFE0A6-2B82-4162-8FC2-21FEAE0DF8A9}" name="Kommentar" dataDxfId="107" dataCellStyle="Normal 2 2"/>
    <tableColumn id="4" xr3:uid="{F9C1D871-A1EA-4C01-BE34-ED35006E494B}" name="Enkeltrør_serie1" dataDxfId="106" dataCellStyle="Normal 2 2">
      <calculatedColumnFormula>IFERROR((VLOOKUP(VLOOKUP(Gravearbejde_fortorv[[#This Row],[Mål]],Materiale_kappediameter[],F$286,FALSE),Gravearbejde_jord[],F$285,FALSE)+$E$162+IF(Gravearbejde_fortorv[[#This Row],[Kommentar]]="Hovedledning",$D$162,0)+VLOOKUP(Gravearbejde_fortorv[[#This Row],[Mål]],Gravearbejde_Svejsehuller[],F$285,FALSE))*$D$151,"")</calculatedColumnFormula>
    </tableColumn>
    <tableColumn id="5" xr3:uid="{469126AD-07D6-4BA2-BFB7-D7EE3EB05121}" name="Enkeltrør_serie2" dataDxfId="105" dataCellStyle="Normal 2 2">
      <calculatedColumnFormula>IFERROR((VLOOKUP(VLOOKUP(Gravearbejde_fortorv[[#This Row],[Mål]],Materiale_kappediameter[],G$286,FALSE),Gravearbejde_jord[],G$285,FALSE)+$E$162+IF(Gravearbejde_fortorv[[#This Row],[Kommentar]]="Hovedledning",$D$162,0)+VLOOKUP(Gravearbejde_fortorv[[#This Row],[Mål]],Gravearbejde_Svejsehuller[],G$285,FALSE))*$D$151,"")</calculatedColumnFormula>
    </tableColumn>
    <tableColumn id="6" xr3:uid="{0E323819-3012-4923-93E5-A0CAAEACE521}" name="Enkeltrør_serie3" dataDxfId="104" dataCellStyle="Normal 2 2">
      <calculatedColumnFormula>IFERROR((VLOOKUP(VLOOKUP(Gravearbejde_fortorv[[#This Row],[Mål]],Materiale_kappediameter[],H$286,FALSE),Gravearbejde_jord[],H$285,FALSE)+$E$162+IF(Gravearbejde_fortorv[[#This Row],[Kommentar]]="Hovedledning",$D$162,0)+VLOOKUP(Gravearbejde_fortorv[[#This Row],[Mål]],Gravearbejde_Svejsehuller[],H$285,FALSE))*$D$151,"")</calculatedColumnFormula>
    </tableColumn>
    <tableColumn id="7" xr3:uid="{EA243411-30C9-4C46-B35B-76661F876DC9}" name="Twin_serie1" dataDxfId="103" dataCellStyle="Normal 2 2">
      <calculatedColumnFormula>IFERROR((VLOOKUP(VLOOKUP(Gravearbejde_fortorv[[#This Row],[Mål]],Materiale_kappediameter[],I$286,FALSE),Gravearbejde_jord[],I$285,FALSE)+$E$162+IF(Gravearbejde_fortorv[[#This Row],[Kommentar]]="Hovedledning",$D$162,0)+VLOOKUP(Gravearbejde_fortorv[[#This Row],[Mål]],Gravearbejde_Svejsehuller[],I$285,FALSE))*$D$151,"")</calculatedColumnFormula>
    </tableColumn>
    <tableColumn id="8" xr3:uid="{09CF836C-E8AD-4567-B998-768BE12EB690}" name="Twin_serie2" dataDxfId="102">
      <calculatedColumnFormula>IFERROR((VLOOKUP(VLOOKUP(Gravearbejde_fortorv[[#This Row],[Mål]],Materiale_kappediameter[],J$286,FALSE),Gravearbejde_jord[],J$285,FALSE)+$E$162+IF(Gravearbejde_fortorv[[#This Row],[Kommentar]]="Hovedledning",$D$162,0)+VLOOKUP(Gravearbejde_fortorv[[#This Row],[Mål]],Gravearbejde_Svejsehuller[],J$285,FALSE))*$D$151,"")</calculatedColumnFormula>
    </tableColumn>
    <tableColumn id="9" xr3:uid="{D4D5D77F-1CE0-49FC-93A7-17A5AC32F4CE}" name="Twin_serie3" dataDxfId="101">
      <calculatedColumnFormula>IFERROR((VLOOKUP(VLOOKUP(Gravearbejde_fortorv[[#This Row],[Mål]],Materiale_kappediameter[],K$286,FALSE),Gravearbejde_jord[],K$285,FALSE)+$E$162+IF(Gravearbejde_fortorv[[#This Row],[Kommentar]]="Hovedledning",$D$162,0)+VLOOKUP(Gravearbejde_fortorv[[#This Row],[Mål]],Gravearbejde_Svejsehuller[],K$285,FALSE))*$D$151,"")</calculatedColumnFormula>
    </tableColumn>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A2A785C-DDAC-489E-9A99-4398BD1D1E4E}" name="Gravearbejde_asfalt" displayName="Gravearbejde_asfalt" ref="C315:K336" totalsRowShown="0" headerRowDxfId="100" dataDxfId="98" headerRowBorderDxfId="99" dataCellStyle="Normal 2 2">
  <autoFilter ref="C315:K336" xr:uid="{7A33772D-A2B0-4CA0-8A96-21D90491D255}"/>
  <tableColumns count="9">
    <tableColumn id="1" xr3:uid="{D3B0B89A-F5AF-438C-9FFD-578481414E4B}" name="Mål" dataDxfId="97"/>
    <tableColumn id="2" xr3:uid="{648EB440-404A-4C17-9129-5A9C643C1DAE}" name="Enhed" dataDxfId="96" dataCellStyle="Normal 2 2"/>
    <tableColumn id="3" xr3:uid="{2994A7EC-BA1D-40A4-A6E4-EB4129C42780}" name="Kommentar" dataDxfId="95" dataCellStyle="Normal 2 2"/>
    <tableColumn id="4" xr3:uid="{F6E4FF1E-657F-4FB9-BC92-36679B1997E8}" name="Enkeltrør_serie1" dataDxfId="94" dataCellStyle="Normal 2 2">
      <calculatedColumnFormula>IFERROR((VLOOKUP(VLOOKUP(Gravearbejde_asfalt[[#This Row],[Mål]],Materiale_kappediameter[],F$314,FALSE),Gravearbejde_jord[],F$313,FALSE)+$E$162+IF(Gravearbejde_asfalt[[#This Row],[Kommentar]]="Hovedledning",$D$162,0)+VLOOKUP(Gravearbejde_asfalt[[#This Row],[Mål]],Gravearbejde_Svejsehuller[],F$313,FALSE))*$D$151,"")</calculatedColumnFormula>
    </tableColumn>
    <tableColumn id="5" xr3:uid="{85BC65E7-C59E-4CFE-9BF5-F85D40EAD707}" name="Enkeltrør_serie2" dataDxfId="93" dataCellStyle="Normal 2 2">
      <calculatedColumnFormula>IFERROR((VLOOKUP(VLOOKUP(Gravearbejde_asfalt[[#This Row],[Mål]],Materiale_kappediameter[],G$314,FALSE),Gravearbejde_jord[],G$313,FALSE)+$E$162+IF(Gravearbejde_asfalt[[#This Row],[Kommentar]]="Hovedledning",$D$162,0)+VLOOKUP(Gravearbejde_asfalt[[#This Row],[Mål]],Gravearbejde_Svejsehuller[],G$313,FALSE))*$D$151,"")</calculatedColumnFormula>
    </tableColumn>
    <tableColumn id="6" xr3:uid="{43CCD3D2-FB3E-419B-BD2D-2E1AA76BE56A}" name="Enkeltrør_serie3" dataDxfId="92" dataCellStyle="Normal 2 2">
      <calculatedColumnFormula>IFERROR((VLOOKUP(VLOOKUP(Gravearbejde_asfalt[[#This Row],[Mål]],Materiale_kappediameter[],H$314,FALSE),Gravearbejde_jord[],H$313,FALSE)+$E$162+IF(Gravearbejde_asfalt[[#This Row],[Kommentar]]="Hovedledning",$D$162,0)+VLOOKUP(Gravearbejde_asfalt[[#This Row],[Mål]],Gravearbejde_Svejsehuller[],H$313,FALSE))*$D$151,"")</calculatedColumnFormula>
    </tableColumn>
    <tableColumn id="7" xr3:uid="{3533A507-E0D8-449B-B248-19EA2415F3A1}" name="Twin_serie1" dataDxfId="91" dataCellStyle="Normal 2 2">
      <calculatedColumnFormula>IFERROR((VLOOKUP(VLOOKUP(Gravearbejde_asfalt[[#This Row],[Mål]],Materiale_kappediameter[],I$314,FALSE),Gravearbejde_jord[],I$313,FALSE)+$E$162+IF(Gravearbejde_asfalt[[#This Row],[Kommentar]]="Hovedledning",$D$162,0)+VLOOKUP(Gravearbejde_asfalt[[#This Row],[Mål]],Gravearbejde_Svejsehuller[],I$313,FALSE))*$D$151,"")</calculatedColumnFormula>
    </tableColumn>
    <tableColumn id="8" xr3:uid="{B94D76FB-6FFF-4545-B145-78204AB3492A}" name="Twin_serie2" dataDxfId="90">
      <calculatedColumnFormula>IFERROR((VLOOKUP(VLOOKUP(Gravearbejde_asfalt[[#This Row],[Mål]],Materiale_kappediameter[],J$314,FALSE),Gravearbejde_jord[],J$313,FALSE)+$E$162+IF(Gravearbejde_asfalt[[#This Row],[Kommentar]]="Hovedledning",$D$162,0)+VLOOKUP(Gravearbejde_asfalt[[#This Row],[Mål]],Gravearbejde_Svejsehuller[],J$313,FALSE))*$D$151,"")</calculatedColumnFormula>
    </tableColumn>
    <tableColumn id="9" xr3:uid="{C89CAE27-0B7D-436F-BACE-A1BE17C84587}" name="Twin_serie3" dataDxfId="89">
      <calculatedColumnFormula>IFERROR((VLOOKUP(VLOOKUP(Gravearbejde_asfalt[[#This Row],[Mål]],Materiale_kappediameter[],K$314,FALSE),Gravearbejde_jord[],K$313,FALSE)+$E$162+IF(Gravearbejde_asfalt[[#This Row],[Kommentar]]="Hovedledning",$D$162,0)+VLOOKUP(Gravearbejde_asfalt[[#This Row],[Mål]],Gravearbejde_Svejsehuller[],K$313,FALSE))*$D$151,"")</calculatedColumnFormula>
    </tableColumn>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4E50132-487D-4C7C-B1AE-B2D77FC43DED}" name="Gravearbejde_blandet" displayName="Gravearbejde_blandet" ref="C340:K361" totalsRowShown="0" headerRowDxfId="88" dataDxfId="86" headerRowBorderDxfId="87" dataCellStyle="Normal 2 2">
  <autoFilter ref="C340:K361" xr:uid="{8E26B7C9-E02F-4F6D-9176-AB26F307C12F}"/>
  <tableColumns count="9">
    <tableColumn id="1" xr3:uid="{EA2E6595-60CE-4D42-A40B-47396B11E08D}" name="Mål" dataDxfId="85"/>
    <tableColumn id="2" xr3:uid="{295EC5C5-D67D-48C9-A214-6A3681D4981E}" name="Enhed" dataDxfId="84" dataCellStyle="Normal 2 2"/>
    <tableColumn id="3" xr3:uid="{A2A9DF54-3723-4BD4-AE34-1BE05518D2F1}" name="Kommentar" dataDxfId="83" dataCellStyle="Normal 2 2"/>
    <tableColumn id="4" xr3:uid="{C15BCF76-F65A-4C35-ADC2-4118CBDC20E6}" name="Enkeltrør_serie1" dataDxfId="82" dataCellStyle="Normal 2 2">
      <calculatedColumnFormula>IFERROR(VLOOKUP(Gravearbejde_blandet[[#This Row],[Mål]],Gravearbejde_ubefæstet[],4,FALSE)*$D$165+VLOOKUP(Gravearbejde_blandet[[#This Row],[Mål]],Gravearbejde_fortorv[],4,FALSE)*$E$165+VLOOKUP(Gravearbejde_blandet[[#This Row],[Mål]],Gravearbejde_asfalt[],4,FALSE)*$F$165,"")</calculatedColumnFormula>
    </tableColumn>
    <tableColumn id="5" xr3:uid="{0C30C0FA-B54B-4294-8267-444E97FA4589}" name="Enkeltrør_serie2" dataDxfId="81" dataCellStyle="Normal 2 2">
      <calculatedColumnFormula>IFERROR(VLOOKUP(Gravearbejde_blandet[[#This Row],[Mål]],Gravearbejde_ubefæstet[],5,FALSE)*$D$165+VLOOKUP(Gravearbejde_blandet[[#This Row],[Mål]],Gravearbejde_fortorv[],5,FALSE)*$E$165+VLOOKUP(Gravearbejde_blandet[[#This Row],[Mål]],Gravearbejde_asfalt[],5,FALSE)*$F$165,"")</calculatedColumnFormula>
    </tableColumn>
    <tableColumn id="6" xr3:uid="{1396BCD6-C8A4-42AB-BC4B-2593164D4CC3}" name="Enkeltrør_serie3" dataDxfId="80" dataCellStyle="Normal 2 2">
      <calculatedColumnFormula>IFERROR(VLOOKUP(Gravearbejde_blandet[[#This Row],[Mål]],Gravearbejde_ubefæstet[],6,FALSE)*$D$165+VLOOKUP(Gravearbejde_blandet[[#This Row],[Mål]],Gravearbejde_fortorv[],6,FALSE)*$E$165+VLOOKUP(Gravearbejde_blandet[[#This Row],[Mål]],Gravearbejde_asfalt[],6,FALSE)*$F$165,"")</calculatedColumnFormula>
    </tableColumn>
    <tableColumn id="7" xr3:uid="{74D0FA2E-3BBB-435E-9DA3-AB9F75642E48}" name="Twin_serie1" dataDxfId="79" dataCellStyle="Normal 2 2">
      <calculatedColumnFormula>IFERROR(VLOOKUP(Gravearbejde_blandet[[#This Row],[Mål]],Gravearbejde_ubefæstet[],7,FALSE)*$D$165+VLOOKUP(Gravearbejde_blandet[[#This Row],[Mål]],Gravearbejde_fortorv[],7,FALSE)*$E$165+VLOOKUP(Gravearbejde_blandet[[#This Row],[Mål]],Gravearbejde_asfalt[],7,FALSE)*$F$165,"")</calculatedColumnFormula>
    </tableColumn>
    <tableColumn id="8" xr3:uid="{97142422-909C-4931-BCE7-123D321198F9}" name="Twin_serie2" dataDxfId="78">
      <calculatedColumnFormula>IFERROR(VLOOKUP(Gravearbejde_blandet[[#This Row],[Mål]],Gravearbejde_ubefæstet[],8,FALSE)*$D$165+VLOOKUP(Gravearbejde_blandet[[#This Row],[Mål]],Gravearbejde_fortorv[],8,FALSE)*$E$165+VLOOKUP(Gravearbejde_blandet[[#This Row],[Mål]],Gravearbejde_asfalt[],8,FALSE)*$F$165,"")</calculatedColumnFormula>
    </tableColumn>
    <tableColumn id="9" xr3:uid="{E53F7C82-B0A3-4C21-9C0F-C0BFBFAA4C17}" name="Twin_serie3" dataDxfId="77">
      <calculatedColumnFormula>IFERROR(VLOOKUP(Gravearbejde_blandet[[#This Row],[Mål]],Gravearbejde_ubefæstet[],9,FALSE)*$D$165+VLOOKUP(Gravearbejde_blandet[[#This Row],[Mål]],Gravearbejde_fortorv[],9,FALSE)*$E$165+VLOOKUP(Gravearbejde_blandet[[#This Row],[Mål]],Gravearbejde_asfalt[],9,FALSE)*$F$165,"")</calculatedColumnFormula>
    </tableColumn>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C4AE304-141A-48AE-AB74-2C784BDCBCFC}" name="Smed_stik" displayName="Smed_stik" ref="C392:K396" totalsRowShown="0" headerRowDxfId="76" dataDxfId="74" headerRowBorderDxfId="75" tableBorderDxfId="73" totalsRowBorderDxfId="72">
  <autoFilter ref="C392:K396" xr:uid="{1E377D70-83EB-4F43-B9C6-0689D9DE78F8}"/>
  <tableColumns count="9">
    <tableColumn id="1" xr3:uid="{7993879D-24F1-4A71-A4A5-AB160505B961}" name="Mål" dataDxfId="71"/>
    <tableColumn id="2" xr3:uid="{18720E64-491E-4794-AD60-DD36EA02B7F1}" name="Enhed" dataDxfId="70" dataCellStyle="Normal 2 2"/>
    <tableColumn id="3" xr3:uid="{479E044A-7008-4D7F-B69B-6E0012F5DDB9}" name="Kommentar" dataDxfId="69">
      <calculatedColumnFormula>'Stamdata - Smedeentreprise'!D110</calculatedColumnFormula>
    </tableColumn>
    <tableColumn id="4" xr3:uid="{2E46C292-5517-4646-8AE7-F0A374F8051A}" name="Enkeltrør_serie1" dataDxfId="68">
      <calculatedColumnFormula>'Stamdata - Smedeentreprise'!E110*$D$380</calculatedColumnFormula>
    </tableColumn>
    <tableColumn id="5" xr3:uid="{DD6A302B-3B8E-4AB1-91D3-E7D80ED54E38}" name="Enkeltrør_serie2" dataDxfId="67">
      <calculatedColumnFormula>'Stamdata - Smedeentreprise'!F110*$D$380</calculatedColumnFormula>
    </tableColumn>
    <tableColumn id="6" xr3:uid="{ADE0403C-4595-4228-B614-AD663CD81887}" name="Enkeltrør_serie3" dataDxfId="66">
      <calculatedColumnFormula>'Stamdata - Smedeentreprise'!G110*$D$380</calculatedColumnFormula>
    </tableColumn>
    <tableColumn id="7" xr3:uid="{07E73C63-662F-468F-8653-0564ADBAD28A}" name="Twin_serie1" dataDxfId="65">
      <calculatedColumnFormula>'Stamdata - Smedeentreprise'!H110*$D$380</calculatedColumnFormula>
    </tableColumn>
    <tableColumn id="8" xr3:uid="{E701722C-0916-4719-95C4-F7BED9889C99}" name="Twin_serie2" dataDxfId="64">
      <calculatedColumnFormula>'Stamdata - Smedeentreprise'!I110*$D$380</calculatedColumnFormula>
    </tableColumn>
    <tableColumn id="9" xr3:uid="{2844BC9F-1884-4182-A168-FCB2CCFAD055}" name="Twin_serie3" dataDxfId="63">
      <calculatedColumnFormula>'Stamdata - Smedeentreprise'!J110*$D$380</calculatedColumnFormula>
    </tableColumn>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561E0F1-A51B-4931-B286-23A394C63F85}" name="Smedearbejde_ligerør" displayName="Smedearbejde_ligerør" ref="C399:K420" totalsRowShown="0" headerRowDxfId="62" dataDxfId="60" headerRowBorderDxfId="61">
  <autoFilter ref="C399:K420" xr:uid="{545AC9AD-AD05-42C9-83C5-C61C75A72C23}"/>
  <tableColumns count="9">
    <tableColumn id="1" xr3:uid="{E4B96E5A-4CDA-4FF7-9F7B-1CD7A2B38938}" name="Norm Diameter" dataDxfId="59"/>
    <tableColumn id="2" xr3:uid="{71A8AB4E-9377-4B43-A0AB-6689CD9E35CB}" name="Enhed_samling" dataDxfId="58"/>
    <tableColumn id="3" xr3:uid="{487CC424-A49D-4834-8AC1-B85BD6C6359C}" name="Kommentar_samling" dataDxfId="57"/>
    <tableColumn id="4" xr3:uid="{7038460D-7F65-4A7E-81E4-9332796A0DE8}" name="Enkelt_samling" dataDxfId="56">
      <calculatedColumnFormula>'Stamdata - Smedeentreprise'!E121</calculatedColumnFormula>
    </tableColumn>
    <tableColumn id="5" xr3:uid="{E9BA4C0E-B7E3-4D6F-ACF3-A255BE8AA537}" name="Twin_samling" dataDxfId="55">
      <calculatedColumnFormula>'Stamdata - Smedeentreprise'!F121</calculatedColumnFormula>
    </tableColumn>
    <tableColumn id="6" xr3:uid="{B618D49E-4D69-4056-998A-792951A1636C}" name="Enhed_etablering" dataDxfId="54">
      <calculatedColumnFormula>'Stamdata - Smedeentreprise'!G121</calculatedColumnFormula>
    </tableColumn>
    <tableColumn id="7" xr3:uid="{57C541D9-3E00-4745-BB08-45D785E63B66}" name="Kommentar_etablering" dataDxfId="53">
      <calculatedColumnFormula>'Stamdata - Smedeentreprise'!H121</calculatedColumnFormula>
    </tableColumn>
    <tableColumn id="8" xr3:uid="{8AD56953-AB2C-4908-8BAD-0F651F643E3C}" name="Enkelt_etablering" dataDxfId="52">
      <calculatedColumnFormula>'Stamdata - Smedeentreprise'!I121</calculatedColumnFormula>
    </tableColumn>
    <tableColumn id="9" xr3:uid="{545FF2B2-1A93-4AAE-B1B3-DE2A4C053963}" name="Twin_etablering" dataDxfId="51">
      <calculatedColumnFormula>'Stamdata - Smedeentreprise'!J121</calculatedColumnFormula>
    </tableColumn>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92067CC-087D-42E9-8A22-2F000B684BAA}" name="Smedarbejde" displayName="Smedarbejde" ref="C427:K448" totalsRowShown="0" headerRowDxfId="50" headerRowBorderDxfId="49" tableBorderDxfId="48">
  <autoFilter ref="C427:K448" xr:uid="{96129B2F-A550-48CE-8C76-C5C8DA2F03E7}"/>
  <tableColumns count="9">
    <tableColumn id="1" xr3:uid="{18238ED6-56EE-46B9-A3C4-CCE0DB165D47}" name="Mål" dataDxfId="47"/>
    <tableColumn id="2" xr3:uid="{6BE0B1A5-53E3-4357-AA9E-A513FE7928A9}" name="Enhed" dataDxfId="46" dataCellStyle="Normal 2 2"/>
    <tableColumn id="3" xr3:uid="{4F3D3C04-08BE-42B6-B526-59CD08A7D40C}" name="Kommentar" dataDxfId="45" dataCellStyle="Normal 2 2"/>
    <tableColumn id="4" xr3:uid="{51697F84-A45B-4437-BD20-A75D46530CA3}" name="Enkeltrør_serie1" dataDxfId="44" dataCellStyle="Normal 2 2">
      <calculatedColumnFormula>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calculatedColumnFormula>
    </tableColumn>
    <tableColumn id="5" xr3:uid="{00CE272B-8ECA-465A-8951-6E9B17265B0B}" name="Enkeltrør_serie2" dataDxfId="43" dataCellStyle="Normal 2 2">
      <calculatedColumnFormula>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calculatedColumnFormula>
    </tableColumn>
    <tableColumn id="6" xr3:uid="{78C8D9AA-F2A1-4BCF-9222-20BAF3A8F265}" name="Enkeltrør_serie3" dataDxfId="42" dataCellStyle="Normal 2 2">
      <calculatedColumnFormula>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calculatedColumnFormula>
    </tableColumn>
    <tableColumn id="7" xr3:uid="{5B573EE6-F9C6-42CF-A974-746B03052ECB}" name="Twin_serie1" dataDxfId="41" dataCellStyle="Normal 2 2">
      <calculatedColumnFormula>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calculatedColumnFormula>
    </tableColumn>
    <tableColumn id="8" xr3:uid="{68B99048-87EA-4BFB-BD85-78109D9E85B6}" name="Twin_serie2" dataDxfId="40" dataCellStyle="Normal 2 2">
      <calculatedColumnFormula>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calculatedColumnFormula>
    </tableColumn>
    <tableColumn id="9" xr3:uid="{768CDC34-DB89-4926-8D21-C6F6E0FED915}" name="Twin_serie3" dataDxfId="39" dataCellStyle="Normal 2 2">
      <calculatedColumnFormula>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calculatedColumnFormula>
    </tableColumn>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CB945D8-16DC-45A0-988D-80DA8652AEBB}" name="ZoneFaktor" displayName="ZoneFaktor" ref="C485:G506" totalsRowShown="0" headerRowDxfId="38" dataDxfId="37" tableBorderDxfId="36">
  <autoFilter ref="C485:G506" xr:uid="{F5A2AE9F-8073-4429-A452-64EBD05FE9C7}"/>
  <tableColumns count="5">
    <tableColumn id="1" xr3:uid="{91D655E0-5D53-4A76-A1D5-76E42582FE8A}" name="Zone jord faktor" dataDxfId="35"/>
    <tableColumn id="2" xr3:uid="{1F939CF2-8E4A-4212-A5DD-38BB9CE42291}" name="Land" dataDxfId="34">
      <calculatedColumnFormula>'Stamdata - Jordentreprise'!C48</calculatedColumnFormula>
    </tableColumn>
    <tableColumn id="3" xr3:uid="{4ADD531D-C1DA-4898-A1E0-2AEDE6FE64C0}" name="By" dataDxfId="33">
      <calculatedColumnFormula>'Stamdata - Jordentreprise'!D48</calculatedColumnFormula>
    </tableColumn>
    <tableColumn id="4" xr3:uid="{9B6E7F76-76E3-42F6-86CF-423E29759A96}" name="City" dataDxfId="32">
      <calculatedColumnFormula>'Stamdata - Jordentreprise'!E48</calculatedColumnFormula>
    </tableColumn>
    <tableColumn id="5" xr3:uid="{FEA3516E-17A1-4C69-A09C-2280B0E1F3E9}" name="Indre city" dataDxfId="31">
      <calculatedColumnFormula>'Stamdata - Jordentreprise'!F48</calculatedColumnFormula>
    </tableColumn>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55962C2C-856C-400E-84B7-AF52F04EE5DD}" name="Jord_Huller_CAPEX" displayName="Jord_Huller_CAPEX" ref="C189:I191" totalsRowShown="0" headerRowDxfId="30" dataDxfId="28" headerRowBorderDxfId="29" tableBorderDxfId="27" totalsRowBorderDxfId="26">
  <autoFilter ref="C189:I191" xr:uid="{99226EF1-0EF6-437C-A2B2-DF381680F359}"/>
  <tableColumns count="7">
    <tableColumn id="1" xr3:uid="{5A7E0033-44B4-42B4-9D0A-74DD81D7B8A5}" name="Mål" dataDxfId="25"/>
    <tableColumn id="2" xr3:uid="{5B58C034-433F-43A4-90B8-0BF3DE764328}" name="Enhed" dataDxfId="24" dataCellStyle="Normal 2 2"/>
    <tableColumn id="3" xr3:uid="{BF4E7280-2DD5-4EBE-9E4B-F0B7880EAE9E}" name="Kommentar" dataDxfId="23"/>
    <tableColumn id="4" xr3:uid="{14894E6B-5D4A-482C-8C34-FA07DB39F22F}" name="Ubefæstet areal" dataDxfId="22">
      <calculatedColumnFormula>'Stamdata - Jordentreprise'!E154*$D$151</calculatedColumnFormula>
    </tableColumn>
    <tableColumn id="5" xr3:uid="{96F527CE-5480-4105-854B-A2DBF357C534}" name="Flise befæstet areal" dataDxfId="21">
      <calculatedColumnFormula>'Stamdata - Jordentreprise'!F154*$D$151</calculatedColumnFormula>
    </tableColumn>
    <tableColumn id="6" xr3:uid="{05819EC0-EFDB-4498-9B1C-2B5849F1DC1B}" name="Asfalt areal" dataDxfId="20">
      <calculatedColumnFormula>'Stamdata - Jordentreprise'!G154*$D$151</calculatedColumnFormula>
    </tableColumn>
    <tableColumn id="7" xr3:uid="{42604EFD-83B4-49FF-BB03-24F90E4EF627}" name="Blandet areal" dataDxfId="19">
      <calculatedColumnFormula>Jord_Huller_CAPEX[[#This Row],[Ubefæstet areal]]*$D$165+Jord_Huller_CAPEX[[#This Row],[Flise befæstet areal]]*$E$165+Jord_Huller_CAPEX[[#This Row],[Asfalt areal]]*$F$165</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3A6E7BB-2083-4826-8BCA-582825EB7386}" name="Smed_Stål" displayName="Smed_Stål" ref="B120:J141" totalsRowShown="0" headerRowDxfId="456" dataDxfId="454" headerRowBorderDxfId="455" tableBorderDxfId="453" totalsRowBorderDxfId="452">
  <autoFilter ref="B120:J141" xr:uid="{F76E1E71-5A53-4691-AEBD-6C79B8F2E2DC}"/>
  <tableColumns count="9">
    <tableColumn id="1" xr3:uid="{A61566CE-CA85-46A4-A24C-91EA2D3C139F}" name="Norm Diameter" dataDxfId="451"/>
    <tableColumn id="2" xr3:uid="{616E78B3-9F81-4E4F-8304-02D216003F06}" name="Enhed_samling" dataDxfId="450"/>
    <tableColumn id="3" xr3:uid="{6BFAEFC5-81C4-41CF-A958-F82E83F05A44}" name="Kommentar_samling" dataDxfId="449"/>
    <tableColumn id="4" xr3:uid="{118C5C4B-778F-48F3-85DE-7C005D03BCA7}" name="Enkelt_samling" dataDxfId="448"/>
    <tableColumn id="5" xr3:uid="{938E229F-34FD-4ED4-A416-9F2C5A67A009}" name="Twin_samling" dataDxfId="447"/>
    <tableColumn id="6" xr3:uid="{E074C320-BC29-41C5-8E84-5A26E1BDE8EC}" name="Enhed_etablering" dataDxfId="446"/>
    <tableColumn id="7" xr3:uid="{802490BE-5277-4CD3-B2B3-917B374A0170}" name="Kommentar_etablering" dataDxfId="445"/>
    <tableColumn id="8" xr3:uid="{CC8C487F-EF52-4E44-8E37-B83DE0158EF1}" name="Enkelt_etablering" dataDxfId="444"/>
    <tableColumn id="9" xr3:uid="{E7406711-8957-4D1B-8190-1EA35F99B4DC}" name="Twin_etablering" dataDxfId="443"/>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675174E6-7A54-42A2-A44A-B5E4452C2F27}" name="Gravearbejde_Svejsehuller" displayName="Gravearbejde_Svejsehuller" ref="C202:K223" totalsRowShown="0" headerRowDxfId="18" headerRowBorderDxfId="17">
  <autoFilter ref="C202:K223" xr:uid="{B6639094-9A76-4C83-8C7C-474E2819F400}"/>
  <tableColumns count="9">
    <tableColumn id="1" xr3:uid="{6EEA53D2-5531-4BDB-82C0-2CC3812FC369}" name="Mål" dataDxfId="16"/>
    <tableColumn id="2" xr3:uid="{02859A7D-D3A1-4EC3-9EBF-E0FB9AECF907}" name="Enhed" dataDxfId="15" dataCellStyle="Normal 2 2"/>
    <tableColumn id="3" xr3:uid="{E90E1109-9A06-4118-A643-FE775E04B3D3}" name="Kommentar" dataDxfId="14" dataCellStyle="Normal 2 2"/>
    <tableColumn id="4" xr3:uid="{C2F123E5-DCCF-45D2-9C8B-DCDCC3724DB4}" name="Enkelt_ubefæstet" dataDxfId="13" dataCellStyle="Normal 2 2">
      <calculatedColumnFormula>IF(Gravearbejde_Svejsehuller[[#This Row],[Kommentar]]="Hovedledning",VLOOKUP(Gravearbejde_Svejsehuller[[#This Row],[Mål]],Smed_erfaringstal[],6,FALSE),0)*$F$191</calculatedColumnFormula>
    </tableColumn>
    <tableColumn id="5" xr3:uid="{BAB8BDC2-2A60-4233-9753-8D5CDAAE3B95}" name="Enkelt_fliserfortorv" dataDxfId="12" dataCellStyle="Normal 2 2">
      <calculatedColumnFormula>IF(Gravearbejde_Svejsehuller[[#This Row],[Kommentar]]="Hovedledning",VLOOKUP(Gravearbejde_Svejsehuller[[#This Row],[Mål]],Smed_erfaringstal[],6,FALSE),0)*$G$191</calculatedColumnFormula>
    </tableColumn>
    <tableColumn id="6" xr3:uid="{4954A920-3E72-423D-8908-91F8F989712A}" name="Enkelt_asfalt" dataDxfId="11" dataCellStyle="Normal 2 2">
      <calculatedColumnFormula>IF(Gravearbejde_Svejsehuller[[#This Row],[Kommentar]]="Hovedledning",VLOOKUP(Gravearbejde_Svejsehuller[[#This Row],[Mål]],Smed_erfaringstal[],6,FALSE),0)*$H$191</calculatedColumnFormula>
    </tableColumn>
    <tableColumn id="7" xr3:uid="{3E2C2AF9-6FF6-4D3C-A304-8C5C37E1F954}" name="Twin_ubefæstet" dataDxfId="10" dataCellStyle="Normal 2 2">
      <calculatedColumnFormula>IF(Gravearbejde_Svejsehuller[[#This Row],[Kommentar]]="Hovedledning",VLOOKUP(Gravearbejde_Svejsehuller[[#This Row],[Mål]],Smed_erfaringstal[],6,FALSE),0)*$F$191</calculatedColumnFormula>
    </tableColumn>
    <tableColumn id="8" xr3:uid="{793725A3-A521-492E-A253-AF31D442226C}" name="Twin_fliserfortorv" dataDxfId="9">
      <calculatedColumnFormula>IF(Gravearbejde_Svejsehuller[[#This Row],[Kommentar]]="Hovedledning",VLOOKUP(Gravearbejde_Svejsehuller[[#This Row],[Mål]],Smed_erfaringstal[],6,FALSE),0)*$G$191</calculatedColumnFormula>
    </tableColumn>
    <tableColumn id="9" xr3:uid="{148132B7-EC9A-4E49-BF66-CFAF2BFAF7E1}" name="Twin_asfalt" dataDxfId="8">
      <calculatedColumnFormula>IF(Gravearbejde_Svejsehuller[[#This Row],[Kommentar]]="Hovedledning",VLOOKUP(Gravearbejde_Svejsehuller[[#This Row],[Mål]],Smed_erfaringstal[],6,FALSE),0)*$H$191</calculatedColumnFormula>
    </tableColumn>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5BE4B384-BB49-421B-A658-FF18A3A5C8DE}" name="ZoneFaktor2143" displayName="ZoneFaktor2143" ref="Q2:U23" totalsRowShown="0" headerRowDxfId="7" dataDxfId="6" tableBorderDxfId="5">
  <autoFilter ref="Q2:U23" xr:uid="{A73B1F5F-305B-4918-8B01-E856864D7882}"/>
  <tableColumns count="5">
    <tableColumn id="1" xr3:uid="{C41EF195-D8D9-4830-B1F4-1774B6B74AEE}" name="Zone jord faktor" dataDxfId="4">
      <calculatedColumnFormula>'CAPEX - Tabeller'!C486</calculatedColumnFormula>
    </tableColumn>
    <tableColumn id="2" xr3:uid="{87669FD0-6667-4AA6-9FF6-E05BDC0661D2}" name="Land" dataDxfId="3">
      <calculatedColumnFormula>'CAPEX - Tabeller'!D486</calculatedColumnFormula>
    </tableColumn>
    <tableColumn id="3" xr3:uid="{FAE66E74-EB88-4DBA-A547-CE9F76C66226}" name="By" dataDxfId="2">
      <calculatedColumnFormula>'CAPEX - Tabeller'!E486</calculatedColumnFormula>
    </tableColumn>
    <tableColumn id="4" xr3:uid="{7B6E71DB-3506-4DDD-926B-22E3A6AB3934}" name="City" dataDxfId="1">
      <calculatedColumnFormula>'CAPEX - Tabeller'!F486</calculatedColumnFormula>
    </tableColumn>
    <tableColumn id="5" xr3:uid="{AFA24AB0-5DB0-4DF3-8D89-F9A1ED0EBBA3}" name="Indre city" dataDxfId="0">
      <calculatedColumnFormula>'CAPEX - Tabeller'!G486</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B32167E-CA08-44B3-819B-92B6F3CC22EC}" name="Smed_stik2629" displayName="Smed_stik2629" ref="B109:J113" totalsRowShown="0" headerRowDxfId="442" dataDxfId="440" headerRowBorderDxfId="441" tableBorderDxfId="439" totalsRowBorderDxfId="438">
  <autoFilter ref="B109:J113" xr:uid="{907112E6-2655-4040-A885-F28AEB62AB8C}"/>
  <tableColumns count="9">
    <tableColumn id="1" xr3:uid="{A34EFBCB-D5CF-493E-A911-87BA8C51CC08}" name="Stik" dataDxfId="437"/>
    <tableColumn id="2" xr3:uid="{90DB8F93-4944-4B1B-BD5D-4479C1E90653}" name="Enhed" dataDxfId="436" dataCellStyle="Normal 2 2"/>
    <tableColumn id="3" xr3:uid="{34BBAC72-C9F8-47E9-9877-CB738D79D82E}" name="Kommentar" dataDxfId="435"/>
    <tableColumn id="4" xr3:uid="{99BFC82B-B023-4786-8C4D-C1A15521D799}" name="Enkeltrør_serie1" dataDxfId="434"/>
    <tableColumn id="5" xr3:uid="{EB053D10-82F0-44EA-8E1C-55810ADBDA42}" name="Enkeltrør_serie2" dataDxfId="433"/>
    <tableColumn id="6" xr3:uid="{ED855AC8-DA34-4146-9D4E-395DA0B5E4F9}" name="Enkeltrør_serie3" dataDxfId="432"/>
    <tableColumn id="7" xr3:uid="{5741580C-02BA-469C-8E39-0CBD97A43FB7}" name="Twin_serie1" dataDxfId="431"/>
    <tableColumn id="8" xr3:uid="{389D7126-2DDD-4BE1-89E7-A5F38208A653}" name="Twin_serie2" dataDxfId="430"/>
    <tableColumn id="9" xr3:uid="{431A55F9-92B6-4A50-95BB-3BBD63B7090C}" name="Twin_serie3" dataDxfId="42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FC617B2-8735-4B64-A276-75007B209B65}" name="Komponent_erfaring" displayName="Komponent_erfaring" ref="B43:G57" totalsRowShown="0" headerRowDxfId="428" dataDxfId="426" headerRowBorderDxfId="427" tableBorderDxfId="425" dataCellStyle="Normal 2 2">
  <autoFilter ref="B43:G57" xr:uid="{6219DC1E-B4DA-4A97-AFDB-5B966D8BA009}"/>
  <tableColumns count="6">
    <tableColumn id="1" xr3:uid="{7C67C286-28EE-4FEC-AAC8-0310D9B8CEB7}" name="Mål" dataDxfId="424"/>
    <tableColumn id="2" xr3:uid="{2F341AE0-97EF-4A07-99BB-08805330233E}" name="Enhed" dataDxfId="423"/>
    <tableColumn id="3" xr3:uid="{D6DFAB30-607A-476E-BC10-B05744414827}" name="Kommentar" dataDxfId="422"/>
    <tableColumn id="4" xr3:uid="{E22C198B-BAF8-4576-90E0-C6EBA63756FE}" name="T-stykke" dataDxfId="421" dataCellStyle="Normal 2 2"/>
    <tableColumn id="5" xr3:uid="{0738FAB7-4D58-4E2E-8712-9CD324C95FDB}" name="Bøjning" dataDxfId="420" dataCellStyle="Normal 2 2"/>
    <tableColumn id="6" xr3:uid="{6867F7E6-577C-4791-A9CA-9C50B33DBC8B}" name="Muffe lige" dataDxfId="419" dataCellStyle="Normal 2 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BE6165CD-5CD2-476F-96C4-25FC16E8C2F9}" name="Materiale_ligerør_IsoPlus" displayName="Materiale_ligerør_IsoPlus" ref="B79:J100" totalsRowShown="0" headerRowDxfId="418" dataDxfId="416" headerRowBorderDxfId="417">
  <autoFilter ref="B79:J100" xr:uid="{101C648D-F7D2-445C-99F5-C45350F49D27}"/>
  <tableColumns count="9">
    <tableColumn id="1" xr3:uid="{DCC4A507-A0C6-459A-92D7-AE5003BC044E}" name="Mål" dataDxfId="415"/>
    <tableColumn id="2" xr3:uid="{88DE252B-3A0D-479B-B127-BF3CB342FDA5}" name="Enhed" dataDxfId="414"/>
    <tableColumn id="3" xr3:uid="{8BBB863C-4929-4F4A-B1C0-7D309F26C776}" name="Kommentar" dataDxfId="413"/>
    <tableColumn id="4" xr3:uid="{BF91692C-13DD-425B-BEC7-F29398A57AD8}" name="Enkeltrør_serie1" dataDxfId="412" dataCellStyle="Normal 2 2"/>
    <tableColumn id="5" xr3:uid="{08DC3AA9-EBB9-452E-A0A4-6258E7533EF3}" name="Enkeltrør_serie2" dataDxfId="411"/>
    <tableColumn id="6" xr3:uid="{6B7CBB64-1810-4AF7-A4B9-1C07F9955C9E}" name="Enkeltrør_serie3" dataDxfId="410"/>
    <tableColumn id="7" xr3:uid="{474C9D48-22B0-486C-AA8F-20BD60C09E10}" name="Twin_serie1" dataDxfId="409"/>
    <tableColumn id="8" xr3:uid="{05B4676B-EE79-499A-94C2-477C8AB46E05}" name="Twin_serie2" dataDxfId="408"/>
    <tableColumn id="9" xr3:uid="{25394E58-7D62-4E4B-B455-AB040A167668}" name="Twin_serie3" dataDxfId="40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A9C734D-CA74-412C-8850-A836D18EC7D8}" name="Materiale_T_stykke_IsoPlus" displayName="Materiale_T_stykke_IsoPlus" ref="B106:J120" totalsRowShown="0" headerRowDxfId="406" dataDxfId="405">
  <autoFilter ref="B106:J120" xr:uid="{E149E33C-7CFD-43C8-94F0-E0325ECA6BCD}"/>
  <tableColumns count="9">
    <tableColumn id="1" xr3:uid="{CD36AAF2-BF77-4415-8752-46332B129C4D}" name="Mål" dataDxfId="404"/>
    <tableColumn id="2" xr3:uid="{D2145A57-AA05-4B73-8A46-F5ACB71EC372}" name="Enhed" dataDxfId="403" dataCellStyle="Normal 2 2"/>
    <tableColumn id="3" xr3:uid="{C680C79C-A933-49BA-BA71-7641DABB6400}" name="Kommentar" dataDxfId="402" dataCellStyle="Normal 2 2"/>
    <tableColumn id="4" xr3:uid="{6FA9777B-7D68-4509-BD48-46F7BA358D9F}" name="Enkeltrør_serie1" dataDxfId="401"/>
    <tableColumn id="5" xr3:uid="{9665A1DF-3CD3-431C-B776-DF5293C15F5D}" name="Enkeltrør_serie2" dataDxfId="400"/>
    <tableColumn id="6" xr3:uid="{72724011-A07E-4377-A36D-40D385E57864}" name="Enkeltrør_serie3" dataDxfId="399"/>
    <tableColumn id="7" xr3:uid="{CA271325-F592-480E-B87B-FEC3CEFD3EBE}" name="Twin_serie1" dataDxfId="398"/>
    <tableColumn id="8" xr3:uid="{F5EDDDCD-B875-4126-9CB7-DA195179DC28}" name="Twin_serie2" dataDxfId="397"/>
    <tableColumn id="9" xr3:uid="{216DA8EC-EE80-4743-87F8-3480B32E62EC}" name="Twin_serie3" dataDxfId="39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5081AFC2-EB3D-4860-8F41-93E0F18542A7}" name="Materiale_Bøjning_IsoPlus" displayName="Materiale_Bøjning_IsoPlus" ref="B126:J140" totalsRowShown="0" headerRowDxfId="395" dataDxfId="394" tableBorderDxfId="393">
  <autoFilter ref="B126:J140" xr:uid="{05532594-37BF-4623-996A-6FAF4C075599}"/>
  <tableColumns count="9">
    <tableColumn id="1" xr3:uid="{2D6211DC-BBEB-4FF5-95FA-6FA6D5CE53D4}" name="Mål" dataDxfId="392"/>
    <tableColumn id="2" xr3:uid="{FB3E03C2-2190-41C5-B10C-1CE7B1C35055}" name="Enhed" dataDxfId="391" dataCellStyle="Normal 2 2"/>
    <tableColumn id="3" xr3:uid="{821506F2-89B1-4E09-B298-90D63629CF13}" name="Kommentar" dataDxfId="390" dataCellStyle="Normal 2 2"/>
    <tableColumn id="4" xr3:uid="{F1EF84AC-A6FC-4A72-A9ED-94042D4F09DB}" name="Enkeltrør_serie1" dataDxfId="389"/>
    <tableColumn id="5" xr3:uid="{71FDD951-DA67-4062-87DF-880AE62FBD72}" name="Enkeltrør_serie2" dataDxfId="388"/>
    <tableColumn id="6" xr3:uid="{5DA83DDD-EF3F-455C-AC41-B09CC1D3117B}" name="Enkeltrør_serie3" dataDxfId="387"/>
    <tableColumn id="7" xr3:uid="{D4F3D487-9595-4B05-8C12-981A9955F554}" name="Twin_serie1" dataDxfId="386"/>
    <tableColumn id="8" xr3:uid="{F86170B3-95F0-415B-B8EB-4E12FD4B6C92}" name="Twin_serie2" dataDxfId="385"/>
    <tableColumn id="9" xr3:uid="{472D1AD6-6B81-4293-B612-3EB44E04BBD9}" name="Twin_serie3" dataDxfId="384"/>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1.bin"/><Relationship Id="rId5" Type="http://schemas.openxmlformats.org/officeDocument/2006/relationships/table" Target="../tables/table3.xml"/><Relationship Id="rId4" Type="http://schemas.openxmlformats.org/officeDocument/2006/relationships/table" Target="../tables/table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12.bin"/><Relationship Id="rId4" Type="http://schemas.openxmlformats.org/officeDocument/2006/relationships/table" Target="../tables/table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7.xml"/><Relationship Id="rId7" Type="http://schemas.openxmlformats.org/officeDocument/2006/relationships/table" Target="../tables/table11.xml"/><Relationship Id="rId2" Type="http://schemas.openxmlformats.org/officeDocument/2006/relationships/vmlDrawing" Target="../drawings/vmlDrawing4.vml"/><Relationship Id="rId1" Type="http://schemas.openxmlformats.org/officeDocument/2006/relationships/printerSettings" Target="../printerSettings/printerSettings14.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7" Type="http://schemas.openxmlformats.org/officeDocument/2006/relationships/table" Target="../tables/table16.xml"/><Relationship Id="rId2" Type="http://schemas.openxmlformats.org/officeDocument/2006/relationships/vmlDrawing" Target="../drawings/vmlDrawing5.vml"/><Relationship Id="rId1" Type="http://schemas.openxmlformats.org/officeDocument/2006/relationships/printerSettings" Target="../printerSettings/printerSettings15.bin"/><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vmlDrawing" Target="../drawings/vmlDrawing6.vml"/><Relationship Id="rId1" Type="http://schemas.openxmlformats.org/officeDocument/2006/relationships/printerSettings" Target="../printerSettings/printerSettings16.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table" Target="../tables/table27.xml"/><Relationship Id="rId13" Type="http://schemas.openxmlformats.org/officeDocument/2006/relationships/table" Target="../tables/table32.xml"/><Relationship Id="rId18" Type="http://schemas.openxmlformats.org/officeDocument/2006/relationships/table" Target="../tables/table37.xml"/><Relationship Id="rId3" Type="http://schemas.openxmlformats.org/officeDocument/2006/relationships/table" Target="../tables/table22.xml"/><Relationship Id="rId21" Type="http://schemas.openxmlformats.org/officeDocument/2006/relationships/table" Target="../tables/table40.xml"/><Relationship Id="rId7" Type="http://schemas.openxmlformats.org/officeDocument/2006/relationships/table" Target="../tables/table26.xml"/><Relationship Id="rId12" Type="http://schemas.openxmlformats.org/officeDocument/2006/relationships/table" Target="../tables/table31.xml"/><Relationship Id="rId17" Type="http://schemas.openxmlformats.org/officeDocument/2006/relationships/table" Target="../tables/table36.xml"/><Relationship Id="rId2" Type="http://schemas.openxmlformats.org/officeDocument/2006/relationships/drawing" Target="../drawings/drawing3.xml"/><Relationship Id="rId16" Type="http://schemas.openxmlformats.org/officeDocument/2006/relationships/table" Target="../tables/table35.xml"/><Relationship Id="rId20" Type="http://schemas.openxmlformats.org/officeDocument/2006/relationships/table" Target="../tables/table39.xml"/><Relationship Id="rId1" Type="http://schemas.openxmlformats.org/officeDocument/2006/relationships/printerSettings" Target="../printerSettings/printerSettings18.bin"/><Relationship Id="rId6" Type="http://schemas.openxmlformats.org/officeDocument/2006/relationships/table" Target="../tables/table25.xml"/><Relationship Id="rId11" Type="http://schemas.openxmlformats.org/officeDocument/2006/relationships/table" Target="../tables/table30.xml"/><Relationship Id="rId5" Type="http://schemas.openxmlformats.org/officeDocument/2006/relationships/table" Target="../tables/table24.xml"/><Relationship Id="rId15" Type="http://schemas.openxmlformats.org/officeDocument/2006/relationships/table" Target="../tables/table34.xml"/><Relationship Id="rId10" Type="http://schemas.openxmlformats.org/officeDocument/2006/relationships/table" Target="../tables/table29.xml"/><Relationship Id="rId19" Type="http://schemas.openxmlformats.org/officeDocument/2006/relationships/table" Target="../tables/table38.xml"/><Relationship Id="rId4" Type="http://schemas.openxmlformats.org/officeDocument/2006/relationships/table" Target="../tables/table23.xml"/><Relationship Id="rId9" Type="http://schemas.openxmlformats.org/officeDocument/2006/relationships/table" Target="../tables/table28.xml"/><Relationship Id="rId14" Type="http://schemas.openxmlformats.org/officeDocument/2006/relationships/table" Target="../tables/table33.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B690B-D466-4E1D-8F68-0C8484931C43}">
  <sheetPr codeName="Sheet1"/>
  <dimension ref="A1:Z44"/>
  <sheetViews>
    <sheetView tabSelected="1" zoomScale="70" zoomScaleNormal="70" workbookViewId="0">
      <selection activeCell="AJ16" sqref="AJ16"/>
    </sheetView>
  </sheetViews>
  <sheetFormatPr defaultColWidth="8.5546875" defaultRowHeight="14.4" x14ac:dyDescent="0.3"/>
  <cols>
    <col min="1" max="1" width="2.88671875" style="53" customWidth="1"/>
    <col min="2" max="25" width="8.88671875" style="53" customWidth="1"/>
    <col min="26" max="26" width="8.5546875" style="53" customWidth="1"/>
    <col min="27" max="16384" width="8.5546875" style="53"/>
  </cols>
  <sheetData>
    <row r="1" spans="1:26" ht="30.75" customHeight="1" x14ac:dyDescent="0.3">
      <c r="A1" s="185"/>
      <c r="B1" s="185"/>
      <c r="C1" s="185"/>
      <c r="D1" s="185"/>
      <c r="E1" s="185"/>
      <c r="F1" s="185"/>
      <c r="G1" s="185"/>
      <c r="H1" s="185"/>
      <c r="I1" s="185"/>
      <c r="J1" s="185"/>
      <c r="K1" s="185"/>
      <c r="L1" s="185"/>
      <c r="M1" s="185"/>
      <c r="N1" s="185"/>
      <c r="O1" s="185"/>
      <c r="P1" s="185"/>
      <c r="Q1" s="185"/>
      <c r="R1" s="185"/>
      <c r="S1" s="185"/>
      <c r="T1" s="185"/>
      <c r="U1" s="185"/>
      <c r="V1" s="185"/>
      <c r="W1" s="185"/>
      <c r="X1" s="185"/>
      <c r="Y1" s="185"/>
      <c r="Z1" s="185"/>
    </row>
    <row r="2" spans="1:26" ht="69" customHeight="1" x14ac:dyDescent="1.1000000000000001">
      <c r="A2" s="185"/>
      <c r="B2" s="186"/>
      <c r="C2" s="185"/>
      <c r="D2" s="185"/>
      <c r="E2" s="185"/>
      <c r="F2" s="185"/>
      <c r="G2" s="185"/>
      <c r="H2" s="185"/>
      <c r="I2" s="185"/>
      <c r="J2" s="185"/>
      <c r="K2" s="185"/>
      <c r="L2" s="185"/>
      <c r="M2" s="185"/>
      <c r="N2" s="185"/>
      <c r="O2" s="185"/>
      <c r="P2" s="185"/>
      <c r="Q2" s="185"/>
      <c r="R2" s="185"/>
      <c r="S2" s="185"/>
      <c r="T2" s="185"/>
      <c r="U2" s="185"/>
      <c r="V2" s="185"/>
      <c r="W2" s="185"/>
      <c r="X2" s="185"/>
      <c r="Y2" s="185"/>
      <c r="Z2" s="185"/>
    </row>
    <row r="3" spans="1:26" s="192" customFormat="1" ht="13.5" customHeight="1" x14ac:dyDescent="0.7">
      <c r="A3" s="187"/>
      <c r="B3" s="188"/>
      <c r="C3" s="189"/>
      <c r="D3" s="189"/>
      <c r="E3" s="189"/>
      <c r="F3" s="189"/>
      <c r="G3" s="189"/>
      <c r="H3" s="189"/>
      <c r="I3" s="189"/>
      <c r="J3" s="189"/>
      <c r="K3" s="189"/>
      <c r="L3" s="189"/>
      <c r="M3" s="189"/>
      <c r="N3" s="189"/>
      <c r="O3" s="189"/>
      <c r="P3" s="189"/>
      <c r="Q3" s="189"/>
      <c r="R3" s="189"/>
      <c r="S3" s="189"/>
      <c r="T3" s="189"/>
      <c r="U3" s="189"/>
      <c r="V3" s="189"/>
      <c r="W3" s="189"/>
      <c r="X3" s="190"/>
      <c r="Y3" s="190"/>
      <c r="Z3" s="191"/>
    </row>
    <row r="4" spans="1:26" s="192" customFormat="1" ht="13.5" customHeight="1" x14ac:dyDescent="0.7">
      <c r="A4" s="187"/>
      <c r="B4" s="188"/>
      <c r="C4" s="189"/>
      <c r="D4" s="189"/>
      <c r="E4" s="189"/>
      <c r="F4" s="189"/>
      <c r="G4" s="189"/>
      <c r="H4" s="189"/>
      <c r="I4" s="189"/>
      <c r="J4" s="189"/>
      <c r="K4" s="189"/>
      <c r="L4" s="189"/>
      <c r="M4" s="189"/>
      <c r="N4" s="189"/>
      <c r="O4" s="189"/>
      <c r="P4" s="189"/>
      <c r="Q4" s="189"/>
      <c r="R4" s="189"/>
      <c r="S4" s="189"/>
      <c r="T4" s="189"/>
      <c r="U4" s="189"/>
      <c r="V4" s="189"/>
      <c r="W4" s="189"/>
      <c r="X4" s="190"/>
      <c r="Y4" s="190"/>
      <c r="Z4" s="191"/>
    </row>
    <row r="5" spans="1:26" s="192" customFormat="1" ht="20.399999999999999" customHeight="1" x14ac:dyDescent="0.7">
      <c r="A5" s="187"/>
      <c r="B5" s="188"/>
      <c r="C5" s="189"/>
      <c r="D5" s="189"/>
      <c r="E5" s="189"/>
      <c r="F5" s="189"/>
      <c r="G5" s="189"/>
      <c r="H5" s="189"/>
      <c r="I5" s="189"/>
      <c r="J5" s="189"/>
      <c r="K5" s="189"/>
      <c r="L5" s="189"/>
      <c r="M5" s="189"/>
      <c r="N5" s="189"/>
      <c r="O5" s="189"/>
      <c r="P5" s="189"/>
      <c r="Q5" s="189"/>
      <c r="R5" s="189"/>
      <c r="S5" s="189"/>
      <c r="T5" s="189"/>
      <c r="U5" s="189"/>
      <c r="V5" s="189"/>
      <c r="W5" s="189"/>
      <c r="X5" s="190"/>
      <c r="Y5" s="190"/>
      <c r="Z5" s="191"/>
    </row>
    <row r="6" spans="1:26" s="192" customFormat="1" ht="20.399999999999999" customHeight="1" x14ac:dyDescent="0.7">
      <c r="A6" s="187"/>
      <c r="B6" s="188"/>
      <c r="C6" s="189"/>
      <c r="D6" s="189"/>
      <c r="E6" s="193"/>
      <c r="F6" s="189"/>
      <c r="G6" s="189"/>
      <c r="H6" s="189"/>
      <c r="I6" s="189"/>
      <c r="J6" s="189"/>
      <c r="K6" s="189"/>
      <c r="L6" s="189"/>
      <c r="M6" s="189"/>
      <c r="N6" s="189"/>
      <c r="O6" s="189"/>
      <c r="P6" s="189"/>
      <c r="Q6" s="189"/>
      <c r="R6" s="189"/>
      <c r="S6" s="189"/>
      <c r="T6" s="189"/>
      <c r="U6" s="189"/>
      <c r="V6" s="189"/>
      <c r="W6" s="189"/>
      <c r="X6" s="190"/>
      <c r="Y6" s="190"/>
      <c r="Z6" s="191"/>
    </row>
    <row r="7" spans="1:26" s="192" customFormat="1" ht="20.399999999999999" customHeight="1" x14ac:dyDescent="0.7">
      <c r="A7" s="187"/>
      <c r="B7" s="188"/>
      <c r="C7" s="189"/>
      <c r="D7" s="189"/>
      <c r="E7" s="193"/>
      <c r="F7" s="189"/>
      <c r="G7" s="189"/>
      <c r="H7" s="189"/>
      <c r="I7" s="189"/>
      <c r="J7" s="189"/>
      <c r="K7" s="189"/>
      <c r="L7" s="189"/>
      <c r="M7" s="189"/>
      <c r="N7" s="189"/>
      <c r="O7" s="189"/>
      <c r="P7" s="189"/>
      <c r="Q7" s="189"/>
      <c r="R7" s="189"/>
      <c r="S7" s="189"/>
      <c r="T7" s="189"/>
      <c r="U7" s="189"/>
      <c r="V7" s="189"/>
      <c r="W7" s="189"/>
      <c r="X7" s="190"/>
      <c r="Y7" s="190"/>
      <c r="Z7" s="191"/>
    </row>
    <row r="8" spans="1:26" s="192" customFormat="1" ht="14.4" customHeight="1" x14ac:dyDescent="0.4">
      <c r="A8" s="194"/>
      <c r="B8" s="187"/>
      <c r="C8" s="194"/>
      <c r="D8" s="194"/>
      <c r="E8" s="194"/>
      <c r="F8" s="194"/>
      <c r="G8" s="194"/>
      <c r="H8" s="194"/>
      <c r="I8" s="194"/>
      <c r="J8" s="194"/>
      <c r="K8" s="194"/>
      <c r="L8" s="194"/>
      <c r="M8" s="194"/>
      <c r="N8" s="194"/>
      <c r="O8" s="194"/>
      <c r="P8" s="194"/>
      <c r="Q8" s="194"/>
      <c r="R8" s="194"/>
      <c r="S8" s="194"/>
      <c r="T8" s="194"/>
      <c r="U8" s="194"/>
      <c r="V8" s="194"/>
      <c r="W8" s="194"/>
      <c r="X8" s="187"/>
      <c r="Y8" s="187"/>
      <c r="Z8" s="191"/>
    </row>
    <row r="9" spans="1:26" x14ac:dyDescent="0.3">
      <c r="A9" s="195"/>
      <c r="B9" s="195"/>
      <c r="C9" s="195"/>
      <c r="D9" s="195"/>
      <c r="E9" s="195"/>
      <c r="F9" s="195"/>
      <c r="G9" s="195"/>
      <c r="H9" s="195"/>
      <c r="I9" s="195"/>
      <c r="J9" s="195"/>
      <c r="K9" s="195"/>
      <c r="L9" s="195"/>
      <c r="M9" s="195"/>
      <c r="N9" s="195"/>
      <c r="O9" s="195"/>
      <c r="P9" s="195"/>
      <c r="Q9" s="195"/>
      <c r="R9" s="195"/>
      <c r="S9" s="195"/>
      <c r="T9" s="195"/>
      <c r="U9" s="195"/>
      <c r="V9" s="195"/>
      <c r="W9" s="195"/>
      <c r="X9" s="195"/>
      <c r="Y9" s="195"/>
      <c r="Z9" s="195"/>
    </row>
    <row r="10" spans="1:26" x14ac:dyDescent="0.3">
      <c r="A10" s="195"/>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row>
    <row r="11" spans="1:26" x14ac:dyDescent="0.3">
      <c r="A11" s="196"/>
      <c r="B11" s="196" t="s">
        <v>0</v>
      </c>
      <c r="C11" s="196"/>
      <c r="D11" s="196"/>
      <c r="E11" s="197"/>
      <c r="F11" s="197"/>
      <c r="G11" s="195"/>
      <c r="H11" s="195"/>
      <c r="I11" s="195"/>
      <c r="J11" s="195"/>
      <c r="K11" s="195"/>
      <c r="L11" s="195"/>
      <c r="M11" s="195"/>
      <c r="N11" s="195"/>
      <c r="O11" s="195"/>
      <c r="P11" s="195"/>
      <c r="Q11" s="195"/>
      <c r="R11" s="195"/>
      <c r="S11" s="195"/>
      <c r="T11" s="195"/>
      <c r="U11" s="195"/>
      <c r="V11" s="195"/>
      <c r="W11" s="195"/>
      <c r="X11" s="195"/>
      <c r="Y11" s="195"/>
      <c r="Z11" s="195"/>
    </row>
    <row r="12" spans="1:26" x14ac:dyDescent="0.3">
      <c r="A12" s="195"/>
      <c r="B12" s="195" t="s">
        <v>268</v>
      </c>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row>
    <row r="13" spans="1:26" x14ac:dyDescent="0.3">
      <c r="A13" s="195"/>
      <c r="B13" s="195" t="s">
        <v>267</v>
      </c>
      <c r="C13" s="195"/>
      <c r="D13" s="195"/>
      <c r="E13" s="195"/>
      <c r="F13" s="195"/>
      <c r="G13" s="195"/>
      <c r="H13" s="195"/>
      <c r="I13" s="195"/>
      <c r="J13" s="195"/>
      <c r="K13" s="195"/>
      <c r="L13" s="195"/>
      <c r="M13" s="195"/>
      <c r="N13" s="195"/>
      <c r="O13" s="195"/>
      <c r="P13" s="195"/>
      <c r="Q13" s="195"/>
      <c r="R13" s="195"/>
      <c r="S13" s="195"/>
      <c r="T13" s="195"/>
      <c r="U13" s="195"/>
      <c r="V13" s="195"/>
      <c r="W13" s="198"/>
      <c r="X13" s="195"/>
      <c r="Y13" s="195"/>
      <c r="Z13" s="195"/>
    </row>
    <row r="14" spans="1:26" x14ac:dyDescent="0.3">
      <c r="A14" s="195"/>
      <c r="B14" s="195" t="s">
        <v>393</v>
      </c>
      <c r="C14" s="195"/>
      <c r="D14" s="195"/>
      <c r="E14" s="195"/>
      <c r="F14" s="195"/>
      <c r="G14" s="195"/>
      <c r="H14" s="195"/>
      <c r="I14" s="195"/>
      <c r="J14" s="195"/>
      <c r="K14" s="195"/>
      <c r="L14" s="195"/>
      <c r="M14" s="195"/>
      <c r="N14" s="195"/>
      <c r="O14" s="195"/>
      <c r="P14" s="195"/>
      <c r="Q14" s="195"/>
      <c r="R14" s="195"/>
      <c r="S14" s="195"/>
      <c r="T14" s="195"/>
      <c r="U14" s="195"/>
      <c r="V14" s="195"/>
      <c r="W14" s="198"/>
      <c r="X14" s="195"/>
      <c r="Y14" s="195"/>
      <c r="Z14" s="195"/>
    </row>
    <row r="15" spans="1:26" x14ac:dyDescent="0.3">
      <c r="A15" s="195"/>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row>
    <row r="16" spans="1:26" x14ac:dyDescent="0.3">
      <c r="A16" s="195"/>
      <c r="B16" s="195" t="s">
        <v>428</v>
      </c>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row>
    <row r="17" spans="1:26" x14ac:dyDescent="0.3">
      <c r="A17" s="195"/>
      <c r="B17" s="195" t="s">
        <v>330</v>
      </c>
      <c r="C17" s="195"/>
      <c r="D17" s="195"/>
      <c r="E17" s="195"/>
      <c r="F17" s="195"/>
      <c r="G17" s="195"/>
      <c r="H17" s="195"/>
      <c r="I17" s="195"/>
      <c r="J17" s="195"/>
      <c r="K17" s="195"/>
      <c r="L17" s="195"/>
      <c r="M17" s="195"/>
      <c r="N17" s="195"/>
      <c r="O17" s="195"/>
      <c r="P17" s="195"/>
      <c r="Q17" s="195"/>
      <c r="R17" s="195"/>
      <c r="S17" s="195"/>
      <c r="T17" s="195"/>
      <c r="U17" s="195"/>
      <c r="V17" s="195"/>
      <c r="W17" s="195"/>
      <c r="X17" s="199"/>
      <c r="Y17" s="195"/>
      <c r="Z17" s="195"/>
    </row>
    <row r="18" spans="1:26" x14ac:dyDescent="0.3">
      <c r="A18" s="195"/>
      <c r="B18" s="200" t="s">
        <v>327</v>
      </c>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row>
    <row r="19" spans="1:26" x14ac:dyDescent="0.3">
      <c r="A19" s="195"/>
      <c r="B19" s="200" t="s">
        <v>328</v>
      </c>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row>
    <row r="20" spans="1:26" x14ac:dyDescent="0.3">
      <c r="A20" s="195"/>
      <c r="B20" s="200" t="s">
        <v>329</v>
      </c>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row>
    <row r="21" spans="1:26" x14ac:dyDescent="0.3">
      <c r="A21" s="195"/>
      <c r="B21" s="200" t="s">
        <v>331</v>
      </c>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row>
    <row r="22" spans="1:26" x14ac:dyDescent="0.3">
      <c r="A22" s="195"/>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row>
    <row r="23" spans="1:26" x14ac:dyDescent="0.3">
      <c r="A23" s="195"/>
      <c r="B23" s="195" t="s">
        <v>404</v>
      </c>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row>
    <row r="24" spans="1:26" x14ac:dyDescent="0.3">
      <c r="A24" s="195"/>
      <c r="B24" s="195" t="s">
        <v>405</v>
      </c>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row>
    <row r="25" spans="1:26" x14ac:dyDescent="0.3">
      <c r="A25" s="195"/>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row>
    <row r="26" spans="1:26" x14ac:dyDescent="0.3">
      <c r="A26" s="195"/>
      <c r="B26" s="195" t="s">
        <v>406</v>
      </c>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row>
    <row r="27" spans="1:26" x14ac:dyDescent="0.3">
      <c r="A27" s="195"/>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row>
    <row r="28" spans="1:26" x14ac:dyDescent="0.3">
      <c r="A28" s="195"/>
      <c r="B28" s="195" t="s">
        <v>407</v>
      </c>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row>
    <row r="29" spans="1:26" x14ac:dyDescent="0.3">
      <c r="A29" s="195"/>
      <c r="B29" s="195" t="s">
        <v>408</v>
      </c>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row>
    <row r="30" spans="1:26" x14ac:dyDescent="0.3">
      <c r="A30" s="195"/>
      <c r="B30" s="195"/>
      <c r="C30" s="195" t="s">
        <v>409</v>
      </c>
      <c r="D30" s="195"/>
      <c r="E30" s="195"/>
      <c r="F30" s="195"/>
      <c r="G30" s="195"/>
      <c r="H30" s="195"/>
      <c r="I30" s="195"/>
      <c r="J30" s="195"/>
      <c r="K30" s="195"/>
      <c r="L30" s="195"/>
      <c r="M30" s="195"/>
      <c r="N30" s="195"/>
      <c r="O30" s="195"/>
      <c r="P30" s="195"/>
      <c r="Q30" s="195"/>
      <c r="R30" s="195"/>
      <c r="S30" s="195"/>
      <c r="T30" s="195"/>
      <c r="U30" s="195"/>
      <c r="V30" s="195"/>
      <c r="W30" s="195"/>
      <c r="X30" s="195"/>
      <c r="Y30" s="195"/>
      <c r="Z30" s="195"/>
    </row>
    <row r="31" spans="1:26" x14ac:dyDescent="0.3">
      <c r="A31" s="195"/>
      <c r="B31" s="195"/>
      <c r="C31" s="195" t="s">
        <v>410</v>
      </c>
      <c r="D31" s="195"/>
      <c r="E31" s="195"/>
      <c r="F31" s="195"/>
      <c r="G31" s="195"/>
      <c r="H31" s="195"/>
      <c r="I31" s="195"/>
      <c r="J31" s="195"/>
      <c r="K31" s="195"/>
      <c r="L31" s="195"/>
      <c r="M31" s="195"/>
      <c r="N31" s="195"/>
      <c r="O31" s="195"/>
      <c r="P31" s="195"/>
      <c r="Q31" s="195"/>
      <c r="R31" s="195"/>
      <c r="S31" s="195"/>
      <c r="T31" s="195"/>
      <c r="U31" s="195"/>
      <c r="V31" s="195"/>
      <c r="W31" s="195"/>
      <c r="X31" s="195"/>
      <c r="Y31" s="195"/>
      <c r="Z31" s="195"/>
    </row>
    <row r="32" spans="1:26" x14ac:dyDescent="0.3">
      <c r="A32" s="195"/>
      <c r="B32" s="195"/>
      <c r="C32" s="195" t="s">
        <v>411</v>
      </c>
      <c r="D32" s="195"/>
      <c r="E32" s="195"/>
      <c r="F32" s="195"/>
      <c r="G32" s="195"/>
      <c r="H32" s="195"/>
      <c r="I32" s="195"/>
      <c r="J32" s="195"/>
      <c r="K32" s="195"/>
      <c r="L32" s="195"/>
      <c r="M32" s="195"/>
      <c r="N32" s="195"/>
      <c r="O32" s="195"/>
      <c r="P32" s="195"/>
      <c r="Q32" s="195"/>
      <c r="R32" s="195"/>
      <c r="S32" s="195"/>
      <c r="T32" s="195"/>
      <c r="U32" s="195"/>
      <c r="V32" s="195"/>
      <c r="W32" s="195"/>
      <c r="X32" s="195"/>
      <c r="Y32" s="195"/>
      <c r="Z32" s="195"/>
    </row>
    <row r="33" spans="1:26" x14ac:dyDescent="0.3">
      <c r="A33" s="195"/>
      <c r="B33" s="195"/>
      <c r="C33" s="195" t="s">
        <v>412</v>
      </c>
      <c r="D33" s="195"/>
      <c r="E33" s="195"/>
      <c r="F33" s="195"/>
      <c r="G33" s="195"/>
      <c r="H33" s="195"/>
      <c r="I33" s="195"/>
      <c r="J33" s="195"/>
      <c r="K33" s="195"/>
      <c r="L33" s="195"/>
      <c r="M33" s="195"/>
      <c r="N33" s="195"/>
      <c r="O33" s="195"/>
      <c r="P33" s="195"/>
      <c r="Q33" s="195"/>
      <c r="R33" s="195"/>
      <c r="S33" s="195"/>
      <c r="T33" s="195"/>
      <c r="U33" s="195"/>
      <c r="V33" s="195"/>
      <c r="W33" s="195"/>
      <c r="X33" s="195"/>
      <c r="Y33" s="195"/>
      <c r="Z33" s="195"/>
    </row>
    <row r="34" spans="1:26" x14ac:dyDescent="0.3">
      <c r="A34" s="195"/>
      <c r="B34" s="195"/>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row>
    <row r="35" spans="1:26" x14ac:dyDescent="0.3">
      <c r="A35" s="195"/>
      <c r="B35" s="195" t="s">
        <v>413</v>
      </c>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row>
    <row r="36" spans="1:26" x14ac:dyDescent="0.3">
      <c r="A36" s="195"/>
      <c r="B36" s="195" t="s">
        <v>414</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row>
    <row r="37" spans="1:26" x14ac:dyDescent="0.3">
      <c r="A37" s="195"/>
      <c r="B37" s="195" t="s">
        <v>415</v>
      </c>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row>
    <row r="38" spans="1:26" x14ac:dyDescent="0.3">
      <c r="A38" s="195"/>
      <c r="B38" s="195" t="s">
        <v>416</v>
      </c>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row>
    <row r="39" spans="1:26" x14ac:dyDescent="0.3">
      <c r="A39" s="195"/>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row>
    <row r="40" spans="1:26" x14ac:dyDescent="0.3">
      <c r="A40" s="195"/>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row>
    <row r="41" spans="1:26" x14ac:dyDescent="0.3">
      <c r="A41" s="195"/>
      <c r="B41" s="201" t="s">
        <v>266</v>
      </c>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row>
    <row r="42" spans="1:26" x14ac:dyDescent="0.3">
      <c r="A42" s="195"/>
      <c r="B42" s="202" t="s">
        <v>394</v>
      </c>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row>
    <row r="44" spans="1:26" x14ac:dyDescent="0.3">
      <c r="B44" s="203"/>
    </row>
  </sheetData>
  <sheetProtection algorithmName="SHA-512" hashValue="hkOtcWABgq7HWTH/O3a9FXjHBhgsp94G2EPf4kZPwW5Pxwb+EzZmJ2W6iyBIZSn5xL5mtzSyK43F3ZP0gKBCNQ==" saltValue="hksS0dqxEPn1Hwr5GqfxJQ==" spinCount="100000" sheet="1" objects="1" scenarios="1"/>
  <conditionalFormatting sqref="B2 C3:W7">
    <cfRule type="expression" dxfId="541" priority="112">
      <formula>$B$2="Forsyningsselskabet"</formula>
    </cfRule>
  </conditionalFormatting>
  <pageMargins left="0.7" right="0.7" top="0.75" bottom="0.75" header="0.3" footer="0.3"/>
  <pageSetup orientation="portrait" r:id="rId1"/>
  <headerFooter>
    <oddFooter>&amp;LFHP2X63PFRYJ-846150512-58</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437E6-AF95-4C90-80EE-D2287BD316E0}">
  <sheetPr codeName="Sheet10">
    <tabColor rgb="FF006265"/>
  </sheetPr>
  <dimension ref="C3:AC3"/>
  <sheetViews>
    <sheetView workbookViewId="0"/>
  </sheetViews>
  <sheetFormatPr defaultColWidth="9.109375" defaultRowHeight="14.4" x14ac:dyDescent="0.3"/>
  <cols>
    <col min="1" max="1" width="2.88671875" style="1" customWidth="1"/>
    <col min="2" max="16384" width="9.109375" style="1"/>
  </cols>
  <sheetData>
    <row r="3" spans="3:29" x14ac:dyDescent="0.3">
      <c r="C3" s="569" t="s">
        <v>292</v>
      </c>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row>
  </sheetData>
  <mergeCells count="1">
    <mergeCell ref="C3:AC3"/>
  </mergeCells>
  <pageMargins left="0.7" right="0.7" top="0.75" bottom="0.75" header="0.3" footer="0.3"/>
  <pageSetup paperSize="9" orientation="portrait" verticalDpi="0" r:id="rId1"/>
  <headerFooter>
    <oddFooter>&amp;LFHP2X63PFRYJ-846150512-58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C3FAF-3275-4351-B32F-01048CA67A82}">
  <sheetPr codeName="Sheet11"/>
  <dimension ref="A1:Y260"/>
  <sheetViews>
    <sheetView topLeftCell="A13" zoomScale="70" zoomScaleNormal="70" workbookViewId="0">
      <selection activeCell="F40" sqref="F40"/>
    </sheetView>
  </sheetViews>
  <sheetFormatPr defaultColWidth="10.44140625" defaultRowHeight="12.75" customHeight="1" x14ac:dyDescent="0.25"/>
  <cols>
    <col min="1" max="1" width="10.44140625" style="264"/>
    <col min="2" max="2" width="34.109375" style="264" bestFit="1" customWidth="1"/>
    <col min="3" max="3" width="16.109375" style="264" customWidth="1"/>
    <col min="4" max="4" width="19.5546875" style="264" customWidth="1"/>
    <col min="5" max="5" width="19.6640625" style="264" customWidth="1"/>
    <col min="6" max="6" width="23" style="264" customWidth="1"/>
    <col min="7" max="7" width="16.33203125" style="264" customWidth="1"/>
    <col min="8" max="8" width="14.44140625" style="264" customWidth="1"/>
    <col min="9" max="9" width="15.109375" style="264" customWidth="1"/>
    <col min="10" max="10" width="15.6640625" style="264" bestFit="1" customWidth="1"/>
    <col min="11" max="16384" width="10.44140625" style="264"/>
  </cols>
  <sheetData>
    <row r="1" spans="1:25" ht="12.75" customHeight="1" x14ac:dyDescent="0.3">
      <c r="A1" s="195"/>
      <c r="B1" s="195"/>
      <c r="C1" s="195"/>
      <c r="D1" s="195"/>
      <c r="E1" s="195"/>
      <c r="F1" s="195"/>
      <c r="G1" s="195"/>
      <c r="H1" s="195"/>
      <c r="I1" s="195"/>
      <c r="J1" s="195"/>
      <c r="K1" s="195"/>
      <c r="L1" s="195"/>
      <c r="M1" s="195"/>
      <c r="N1" s="195"/>
      <c r="O1" s="195"/>
      <c r="P1" s="195"/>
      <c r="Q1" s="195"/>
      <c r="R1" s="195"/>
      <c r="S1" s="195"/>
      <c r="T1" s="195"/>
      <c r="U1" s="195"/>
      <c r="V1" s="195"/>
      <c r="W1" s="195"/>
      <c r="X1" s="195"/>
      <c r="Y1" s="195"/>
    </row>
    <row r="2" spans="1:25" ht="12.75" customHeight="1" x14ac:dyDescent="0.3">
      <c r="A2" s="185"/>
      <c r="B2" s="568" t="s">
        <v>544</v>
      </c>
      <c r="C2" s="568"/>
      <c r="D2" s="568"/>
      <c r="E2" s="568"/>
      <c r="F2" s="568"/>
      <c r="G2" s="568"/>
      <c r="H2" s="568"/>
      <c r="I2" s="568"/>
      <c r="J2" s="568"/>
      <c r="K2" s="568"/>
      <c r="L2" s="568"/>
      <c r="M2" s="568"/>
      <c r="N2" s="568"/>
      <c r="O2" s="568"/>
      <c r="P2" s="568"/>
      <c r="Q2" s="568"/>
      <c r="R2" s="568"/>
      <c r="S2" s="568"/>
      <c r="T2" s="568"/>
      <c r="U2" s="568"/>
      <c r="V2" s="568"/>
      <c r="W2" s="568"/>
      <c r="X2" s="568"/>
      <c r="Y2" s="568"/>
    </row>
    <row r="3" spans="1:25" ht="12.75" customHeight="1" x14ac:dyDescent="0.3">
      <c r="A3" s="185"/>
      <c r="B3" s="568"/>
      <c r="C3" s="568"/>
      <c r="D3" s="568"/>
      <c r="E3" s="568"/>
      <c r="F3" s="568"/>
      <c r="G3" s="568"/>
      <c r="H3" s="568"/>
      <c r="I3" s="568"/>
      <c r="J3" s="568"/>
      <c r="K3" s="568"/>
      <c r="L3" s="568"/>
      <c r="M3" s="568"/>
      <c r="N3" s="568"/>
      <c r="O3" s="568"/>
      <c r="P3" s="568"/>
      <c r="Q3" s="568"/>
      <c r="R3" s="568"/>
      <c r="S3" s="568"/>
      <c r="T3" s="568"/>
      <c r="U3" s="568"/>
      <c r="V3" s="568"/>
      <c r="W3" s="568"/>
      <c r="X3" s="568"/>
      <c r="Y3" s="568"/>
    </row>
    <row r="4" spans="1:25" ht="12.75" customHeight="1" thickBot="1" x14ac:dyDescent="0.35">
      <c r="A4" s="195"/>
      <c r="B4" s="195"/>
      <c r="C4" s="195"/>
      <c r="D4" s="195"/>
      <c r="E4" s="195"/>
      <c r="F4" s="195"/>
      <c r="G4" s="195"/>
      <c r="H4" s="195"/>
      <c r="I4" s="195"/>
      <c r="J4" s="195"/>
      <c r="K4" s="195"/>
      <c r="L4" s="195"/>
      <c r="M4" s="195"/>
      <c r="N4" s="195"/>
      <c r="O4" s="195"/>
      <c r="P4" s="195"/>
      <c r="Q4" s="195"/>
      <c r="R4" s="195"/>
      <c r="S4" s="195"/>
      <c r="T4" s="195"/>
      <c r="U4" s="195"/>
      <c r="V4" s="195"/>
      <c r="W4" s="195"/>
      <c r="X4" s="195"/>
      <c r="Y4" s="195"/>
    </row>
    <row r="5" spans="1:25" ht="12.75" customHeight="1" x14ac:dyDescent="0.3">
      <c r="A5" s="195"/>
      <c r="B5" s="659" t="s">
        <v>545</v>
      </c>
      <c r="C5" s="660"/>
      <c r="D5" s="660"/>
      <c r="E5" s="660"/>
      <c r="F5" s="660"/>
      <c r="G5" s="660"/>
      <c r="H5" s="660"/>
      <c r="I5" s="660"/>
      <c r="J5" s="660"/>
      <c r="K5" s="660"/>
      <c r="L5" s="660"/>
      <c r="M5" s="660"/>
      <c r="N5" s="660"/>
      <c r="O5" s="661"/>
      <c r="P5" s="195"/>
      <c r="Q5" s="195"/>
      <c r="R5" s="195"/>
      <c r="S5" s="195"/>
      <c r="T5" s="195"/>
      <c r="U5" s="195"/>
      <c r="V5" s="195"/>
      <c r="W5" s="195"/>
      <c r="X5" s="195"/>
      <c r="Y5" s="195"/>
    </row>
    <row r="6" spans="1:25" ht="12.75" customHeight="1" x14ac:dyDescent="0.3">
      <c r="A6" s="195"/>
      <c r="B6" s="662"/>
      <c r="C6" s="663"/>
      <c r="D6" s="663"/>
      <c r="E6" s="663"/>
      <c r="F6" s="663"/>
      <c r="G6" s="663"/>
      <c r="H6" s="663"/>
      <c r="I6" s="663"/>
      <c r="J6" s="663"/>
      <c r="K6" s="663"/>
      <c r="L6" s="663"/>
      <c r="M6" s="663"/>
      <c r="N6" s="663"/>
      <c r="O6" s="664"/>
      <c r="P6" s="195"/>
      <c r="Q6" s="195"/>
      <c r="R6" s="195"/>
      <c r="S6" s="195"/>
      <c r="T6" s="195"/>
      <c r="U6" s="195"/>
      <c r="V6" s="195"/>
      <c r="W6" s="195"/>
      <c r="X6" s="195"/>
      <c r="Y6" s="195"/>
    </row>
    <row r="7" spans="1:25" ht="12.75" customHeight="1" x14ac:dyDescent="0.3">
      <c r="A7" s="195"/>
      <c r="B7" s="662"/>
      <c r="C7" s="663"/>
      <c r="D7" s="663"/>
      <c r="E7" s="663"/>
      <c r="F7" s="663"/>
      <c r="G7" s="663"/>
      <c r="H7" s="663"/>
      <c r="I7" s="663"/>
      <c r="J7" s="663"/>
      <c r="K7" s="663"/>
      <c r="L7" s="663"/>
      <c r="M7" s="663"/>
      <c r="N7" s="663"/>
      <c r="O7" s="664"/>
      <c r="P7" s="195"/>
      <c r="Q7" s="195"/>
      <c r="R7" s="195"/>
      <c r="S7" s="195"/>
      <c r="T7" s="195"/>
      <c r="U7" s="195"/>
      <c r="V7" s="195"/>
      <c r="W7" s="195"/>
      <c r="X7" s="195"/>
      <c r="Y7" s="195"/>
    </row>
    <row r="8" spans="1:25" ht="12.75" customHeight="1" x14ac:dyDescent="0.3">
      <c r="A8" s="195"/>
      <c r="B8" s="662"/>
      <c r="C8" s="663"/>
      <c r="D8" s="663"/>
      <c r="E8" s="663"/>
      <c r="F8" s="663"/>
      <c r="G8" s="663"/>
      <c r="H8" s="663"/>
      <c r="I8" s="663"/>
      <c r="J8" s="663"/>
      <c r="K8" s="663"/>
      <c r="L8" s="663"/>
      <c r="M8" s="663"/>
      <c r="N8" s="663"/>
      <c r="O8" s="664"/>
      <c r="P8" s="195"/>
      <c r="Q8" s="195"/>
      <c r="R8" s="195"/>
      <c r="S8" s="195"/>
      <c r="T8" s="195"/>
      <c r="U8" s="195"/>
      <c r="V8" s="195"/>
      <c r="W8" s="195"/>
      <c r="X8" s="195"/>
      <c r="Y8" s="195"/>
    </row>
    <row r="9" spans="1:25" ht="12.75" customHeight="1" x14ac:dyDescent="0.3">
      <c r="A9" s="195"/>
      <c r="B9" s="662"/>
      <c r="C9" s="663"/>
      <c r="D9" s="663"/>
      <c r="E9" s="663"/>
      <c r="F9" s="663"/>
      <c r="G9" s="663"/>
      <c r="H9" s="663"/>
      <c r="I9" s="663"/>
      <c r="J9" s="663"/>
      <c r="K9" s="663"/>
      <c r="L9" s="663"/>
      <c r="M9" s="663"/>
      <c r="N9" s="663"/>
      <c r="O9" s="664"/>
      <c r="P9" s="195"/>
      <c r="Q9" s="195"/>
      <c r="R9" s="195"/>
      <c r="S9" s="195"/>
      <c r="T9" s="195"/>
      <c r="U9" s="195"/>
      <c r="V9" s="195"/>
      <c r="W9" s="195"/>
      <c r="X9" s="195"/>
      <c r="Y9" s="195"/>
    </row>
    <row r="10" spans="1:25" ht="12.75" customHeight="1" x14ac:dyDescent="0.3">
      <c r="A10" s="195"/>
      <c r="B10" s="662"/>
      <c r="C10" s="663"/>
      <c r="D10" s="663"/>
      <c r="E10" s="663"/>
      <c r="F10" s="663"/>
      <c r="G10" s="663"/>
      <c r="H10" s="663"/>
      <c r="I10" s="663"/>
      <c r="J10" s="663"/>
      <c r="K10" s="663"/>
      <c r="L10" s="663"/>
      <c r="M10" s="663"/>
      <c r="N10" s="663"/>
      <c r="O10" s="664"/>
      <c r="P10" s="195"/>
      <c r="Q10" s="195"/>
      <c r="R10" s="195"/>
      <c r="S10" s="195"/>
      <c r="T10" s="195"/>
      <c r="U10" s="195"/>
      <c r="V10" s="195"/>
      <c r="W10" s="195"/>
      <c r="X10" s="195"/>
      <c r="Y10" s="195"/>
    </row>
    <row r="11" spans="1:25" ht="12.75" customHeight="1" x14ac:dyDescent="0.3">
      <c r="A11" s="195"/>
      <c r="B11" s="662"/>
      <c r="C11" s="663"/>
      <c r="D11" s="663"/>
      <c r="E11" s="663"/>
      <c r="F11" s="663"/>
      <c r="G11" s="663"/>
      <c r="H11" s="663"/>
      <c r="I11" s="663"/>
      <c r="J11" s="663"/>
      <c r="K11" s="663"/>
      <c r="L11" s="663"/>
      <c r="M11" s="663"/>
      <c r="N11" s="663"/>
      <c r="O11" s="664"/>
      <c r="P11" s="195"/>
      <c r="Q11" s="195"/>
      <c r="R11" s="195"/>
      <c r="S11" s="195"/>
      <c r="T11" s="195"/>
      <c r="U11" s="195"/>
      <c r="V11" s="195"/>
      <c r="W11" s="195"/>
      <c r="X11" s="195"/>
      <c r="Y11" s="195"/>
    </row>
    <row r="12" spans="1:25" ht="12.75" customHeight="1" x14ac:dyDescent="0.3">
      <c r="A12" s="195"/>
      <c r="B12" s="662"/>
      <c r="C12" s="663"/>
      <c r="D12" s="663"/>
      <c r="E12" s="663"/>
      <c r="F12" s="663"/>
      <c r="G12" s="663"/>
      <c r="H12" s="663"/>
      <c r="I12" s="663"/>
      <c r="J12" s="663"/>
      <c r="K12" s="663"/>
      <c r="L12" s="663"/>
      <c r="M12" s="663"/>
      <c r="N12" s="663"/>
      <c r="O12" s="664"/>
      <c r="P12" s="195"/>
      <c r="Q12" s="195"/>
      <c r="R12" s="195"/>
      <c r="S12" s="195"/>
      <c r="T12" s="195"/>
      <c r="U12" s="195"/>
      <c r="V12" s="195"/>
      <c r="W12" s="195"/>
      <c r="X12" s="195"/>
      <c r="Y12" s="195"/>
    </row>
    <row r="13" spans="1:25" ht="12.75" customHeight="1" x14ac:dyDescent="0.3">
      <c r="A13" s="195"/>
      <c r="B13" s="662"/>
      <c r="C13" s="663"/>
      <c r="D13" s="663"/>
      <c r="E13" s="663"/>
      <c r="F13" s="663"/>
      <c r="G13" s="663"/>
      <c r="H13" s="663"/>
      <c r="I13" s="663"/>
      <c r="J13" s="663"/>
      <c r="K13" s="663"/>
      <c r="L13" s="663"/>
      <c r="M13" s="663"/>
      <c r="N13" s="663"/>
      <c r="O13" s="664"/>
      <c r="P13" s="195"/>
      <c r="Q13" s="195"/>
      <c r="R13" s="195"/>
      <c r="S13" s="195"/>
      <c r="T13" s="195"/>
      <c r="U13" s="195"/>
      <c r="V13" s="195"/>
      <c r="W13" s="195"/>
      <c r="X13" s="195"/>
      <c r="Y13" s="195"/>
    </row>
    <row r="14" spans="1:25" ht="12.75" customHeight="1" x14ac:dyDescent="0.3">
      <c r="A14" s="195"/>
      <c r="B14" s="662"/>
      <c r="C14" s="663"/>
      <c r="D14" s="663"/>
      <c r="E14" s="663"/>
      <c r="F14" s="663"/>
      <c r="G14" s="663"/>
      <c r="H14" s="663"/>
      <c r="I14" s="663"/>
      <c r="J14" s="663"/>
      <c r="K14" s="663"/>
      <c r="L14" s="663"/>
      <c r="M14" s="663"/>
      <c r="N14" s="663"/>
      <c r="O14" s="664"/>
      <c r="P14" s="195"/>
      <c r="Q14" s="195"/>
      <c r="R14" s="195"/>
      <c r="S14" s="195"/>
      <c r="T14" s="195"/>
      <c r="U14" s="195"/>
      <c r="V14" s="195"/>
      <c r="W14" s="195"/>
      <c r="X14" s="195"/>
      <c r="Y14" s="195"/>
    </row>
    <row r="15" spans="1:25" ht="12.75" customHeight="1" x14ac:dyDescent="0.3">
      <c r="A15" s="195"/>
      <c r="B15" s="662"/>
      <c r="C15" s="663"/>
      <c r="D15" s="663"/>
      <c r="E15" s="663"/>
      <c r="F15" s="663"/>
      <c r="G15" s="663"/>
      <c r="H15" s="663"/>
      <c r="I15" s="663"/>
      <c r="J15" s="663"/>
      <c r="K15" s="663"/>
      <c r="L15" s="663"/>
      <c r="M15" s="663"/>
      <c r="N15" s="663"/>
      <c r="O15" s="664"/>
      <c r="P15" s="195"/>
      <c r="Q15" s="195"/>
      <c r="R15" s="195"/>
      <c r="S15" s="195"/>
      <c r="T15" s="195"/>
      <c r="U15" s="195"/>
      <c r="V15" s="195"/>
      <c r="W15" s="195"/>
      <c r="X15" s="195"/>
      <c r="Y15" s="195"/>
    </row>
    <row r="16" spans="1:25" ht="12.75" customHeight="1" x14ac:dyDescent="0.3">
      <c r="A16" s="195"/>
      <c r="B16" s="662"/>
      <c r="C16" s="663"/>
      <c r="D16" s="663"/>
      <c r="E16" s="663"/>
      <c r="F16" s="663"/>
      <c r="G16" s="663"/>
      <c r="H16" s="663"/>
      <c r="I16" s="663"/>
      <c r="J16" s="663"/>
      <c r="K16" s="663"/>
      <c r="L16" s="663"/>
      <c r="M16" s="663"/>
      <c r="N16" s="663"/>
      <c r="O16" s="664"/>
      <c r="P16" s="195"/>
      <c r="Q16" s="195"/>
      <c r="R16" s="195"/>
      <c r="S16" s="195"/>
      <c r="T16" s="195"/>
      <c r="U16" s="195"/>
      <c r="V16" s="195"/>
      <c r="W16" s="195"/>
      <c r="X16" s="195"/>
      <c r="Y16" s="195"/>
    </row>
    <row r="17" spans="1:25" ht="12.75" customHeight="1" thickBot="1" x14ac:dyDescent="0.35">
      <c r="A17" s="195"/>
      <c r="B17" s="665"/>
      <c r="C17" s="666"/>
      <c r="D17" s="666"/>
      <c r="E17" s="666"/>
      <c r="F17" s="666"/>
      <c r="G17" s="666"/>
      <c r="H17" s="666"/>
      <c r="I17" s="666"/>
      <c r="J17" s="666"/>
      <c r="K17" s="666"/>
      <c r="L17" s="666"/>
      <c r="M17" s="666"/>
      <c r="N17" s="666"/>
      <c r="O17" s="667"/>
      <c r="P17" s="195"/>
      <c r="Q17" s="195"/>
      <c r="R17" s="195"/>
      <c r="S17" s="195"/>
      <c r="T17" s="195"/>
      <c r="U17" s="195"/>
      <c r="V17" s="195"/>
      <c r="W17" s="195"/>
      <c r="X17" s="195"/>
      <c r="Y17" s="195"/>
    </row>
    <row r="18" spans="1:25" ht="12.75" customHeight="1" x14ac:dyDescent="0.3">
      <c r="A18" s="195"/>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row>
    <row r="19" spans="1:25" ht="12.75" customHeight="1" x14ac:dyDescent="0.3">
      <c r="A19" s="185"/>
      <c r="B19" s="568" t="s">
        <v>211</v>
      </c>
      <c r="C19" s="568"/>
      <c r="D19" s="568"/>
      <c r="E19" s="568"/>
      <c r="F19" s="568"/>
      <c r="G19" s="568"/>
      <c r="H19" s="568"/>
      <c r="I19" s="568"/>
      <c r="J19" s="568"/>
      <c r="K19" s="568"/>
      <c r="L19" s="568"/>
      <c r="M19" s="568"/>
      <c r="N19" s="568"/>
      <c r="O19" s="568"/>
      <c r="P19" s="568"/>
      <c r="Q19" s="568"/>
      <c r="R19" s="568"/>
      <c r="S19" s="568"/>
      <c r="T19" s="568"/>
      <c r="U19" s="568"/>
      <c r="V19" s="568"/>
      <c r="W19" s="568"/>
      <c r="X19" s="568"/>
      <c r="Y19" s="568"/>
    </row>
    <row r="20" spans="1:25" ht="12.75" customHeight="1" x14ac:dyDescent="0.3">
      <c r="A20" s="185"/>
      <c r="B20" s="568"/>
      <c r="C20" s="568"/>
      <c r="D20" s="568"/>
      <c r="E20" s="568"/>
      <c r="F20" s="568"/>
      <c r="G20" s="568"/>
      <c r="H20" s="568"/>
      <c r="I20" s="568"/>
      <c r="J20" s="568"/>
      <c r="K20" s="568"/>
      <c r="L20" s="568"/>
      <c r="M20" s="568"/>
      <c r="N20" s="568"/>
      <c r="O20" s="568"/>
      <c r="P20" s="568"/>
      <c r="Q20" s="568"/>
      <c r="R20" s="568"/>
      <c r="S20" s="568"/>
      <c r="T20" s="568"/>
      <c r="U20" s="568"/>
      <c r="V20" s="568"/>
      <c r="W20" s="568"/>
      <c r="X20" s="568"/>
      <c r="Y20" s="568"/>
    </row>
    <row r="21" spans="1:25" ht="12.75" customHeight="1" thickBot="1" x14ac:dyDescent="0.35">
      <c r="A21" s="195"/>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row>
    <row r="22" spans="1:25" ht="12.75" customHeight="1" x14ac:dyDescent="0.3">
      <c r="A22" s="195"/>
      <c r="B22" s="659" t="s">
        <v>546</v>
      </c>
      <c r="C22" s="668"/>
      <c r="D22" s="668"/>
      <c r="E22" s="668"/>
      <c r="F22" s="668"/>
      <c r="G22" s="668"/>
      <c r="H22" s="668"/>
      <c r="I22" s="668"/>
      <c r="J22" s="668"/>
      <c r="K22" s="668"/>
      <c r="L22" s="668"/>
      <c r="M22" s="668"/>
      <c r="N22" s="668"/>
      <c r="O22" s="669"/>
      <c r="P22" s="195"/>
      <c r="Q22" s="195"/>
      <c r="R22" s="195"/>
      <c r="S22" s="195"/>
      <c r="T22" s="195"/>
      <c r="U22" s="195"/>
      <c r="V22" s="195"/>
      <c r="W22" s="195"/>
      <c r="X22" s="195"/>
      <c r="Y22" s="195"/>
    </row>
    <row r="23" spans="1:25" ht="12.75" customHeight="1" x14ac:dyDescent="0.3">
      <c r="A23" s="195"/>
      <c r="B23" s="670"/>
      <c r="C23" s="671"/>
      <c r="D23" s="671"/>
      <c r="E23" s="671"/>
      <c r="F23" s="671"/>
      <c r="G23" s="671"/>
      <c r="H23" s="671"/>
      <c r="I23" s="671"/>
      <c r="J23" s="671"/>
      <c r="K23" s="671"/>
      <c r="L23" s="671"/>
      <c r="M23" s="671"/>
      <c r="N23" s="671"/>
      <c r="O23" s="672"/>
      <c r="P23" s="195"/>
      <c r="Q23" s="195"/>
      <c r="R23" s="195"/>
      <c r="S23" s="195"/>
      <c r="T23" s="195"/>
      <c r="U23" s="195"/>
      <c r="V23" s="195"/>
      <c r="W23" s="195"/>
      <c r="X23" s="195"/>
      <c r="Y23" s="195"/>
    </row>
    <row r="24" spans="1:25" ht="12.75" customHeight="1" x14ac:dyDescent="0.3">
      <c r="A24" s="195"/>
      <c r="B24" s="670"/>
      <c r="C24" s="671"/>
      <c r="D24" s="671"/>
      <c r="E24" s="671"/>
      <c r="F24" s="671"/>
      <c r="G24" s="671"/>
      <c r="H24" s="671"/>
      <c r="I24" s="671"/>
      <c r="J24" s="671"/>
      <c r="K24" s="671"/>
      <c r="L24" s="671"/>
      <c r="M24" s="671"/>
      <c r="N24" s="671"/>
      <c r="O24" s="672"/>
      <c r="P24" s="195"/>
      <c r="Q24" s="195"/>
      <c r="R24" s="195"/>
      <c r="S24" s="195"/>
      <c r="T24" s="195"/>
      <c r="U24" s="195"/>
      <c r="V24" s="195"/>
      <c r="W24" s="195"/>
      <c r="X24" s="195"/>
      <c r="Y24" s="195"/>
    </row>
    <row r="25" spans="1:25" ht="12.75" customHeight="1" x14ac:dyDescent="0.3">
      <c r="A25" s="195"/>
      <c r="B25" s="670"/>
      <c r="C25" s="671"/>
      <c r="D25" s="671"/>
      <c r="E25" s="671"/>
      <c r="F25" s="671"/>
      <c r="G25" s="671"/>
      <c r="H25" s="671"/>
      <c r="I25" s="671"/>
      <c r="J25" s="671"/>
      <c r="K25" s="671"/>
      <c r="L25" s="671"/>
      <c r="M25" s="671"/>
      <c r="N25" s="671"/>
      <c r="O25" s="672"/>
      <c r="P25" s="195"/>
      <c r="Q25" s="195"/>
      <c r="R25" s="195"/>
      <c r="S25" s="195"/>
      <c r="T25" s="195"/>
      <c r="U25" s="195"/>
      <c r="V25" s="195"/>
      <c r="W25" s="195"/>
      <c r="X25" s="195"/>
      <c r="Y25" s="195"/>
    </row>
    <row r="26" spans="1:25" ht="12.75" customHeight="1" x14ac:dyDescent="0.3">
      <c r="A26" s="195"/>
      <c r="B26" s="670"/>
      <c r="C26" s="671"/>
      <c r="D26" s="671"/>
      <c r="E26" s="671"/>
      <c r="F26" s="671"/>
      <c r="G26" s="671"/>
      <c r="H26" s="671"/>
      <c r="I26" s="671"/>
      <c r="J26" s="671"/>
      <c r="K26" s="671"/>
      <c r="L26" s="671"/>
      <c r="M26" s="671"/>
      <c r="N26" s="671"/>
      <c r="O26" s="672"/>
      <c r="P26" s="195"/>
      <c r="Q26" s="195"/>
      <c r="R26" s="195"/>
      <c r="S26" s="195"/>
      <c r="T26" s="195"/>
      <c r="U26" s="195"/>
      <c r="V26" s="195"/>
      <c r="W26" s="195"/>
      <c r="X26" s="195"/>
      <c r="Y26" s="195"/>
    </row>
    <row r="27" spans="1:25" ht="12.75" customHeight="1" x14ac:dyDescent="0.3">
      <c r="A27" s="195"/>
      <c r="B27" s="670"/>
      <c r="C27" s="671"/>
      <c r="D27" s="671"/>
      <c r="E27" s="671"/>
      <c r="F27" s="671"/>
      <c r="G27" s="671"/>
      <c r="H27" s="671"/>
      <c r="I27" s="671"/>
      <c r="J27" s="671"/>
      <c r="K27" s="671"/>
      <c r="L27" s="671"/>
      <c r="M27" s="671"/>
      <c r="N27" s="671"/>
      <c r="O27" s="672"/>
      <c r="P27" s="195"/>
      <c r="Q27" s="195"/>
      <c r="R27" s="195"/>
      <c r="S27" s="195"/>
      <c r="T27" s="195"/>
      <c r="U27" s="195"/>
      <c r="V27" s="195"/>
      <c r="W27" s="195"/>
      <c r="X27" s="195"/>
      <c r="Y27" s="195"/>
    </row>
    <row r="28" spans="1:25" ht="12.75" customHeight="1" x14ac:dyDescent="0.3">
      <c r="A28" s="195"/>
      <c r="B28" s="670"/>
      <c r="C28" s="671"/>
      <c r="D28" s="671"/>
      <c r="E28" s="671"/>
      <c r="F28" s="671"/>
      <c r="G28" s="671"/>
      <c r="H28" s="671"/>
      <c r="I28" s="671"/>
      <c r="J28" s="671"/>
      <c r="K28" s="671"/>
      <c r="L28" s="671"/>
      <c r="M28" s="671"/>
      <c r="N28" s="671"/>
      <c r="O28" s="672"/>
      <c r="P28" s="195"/>
      <c r="Q28" s="195"/>
      <c r="R28" s="195"/>
      <c r="S28" s="195"/>
      <c r="T28" s="195"/>
      <c r="U28" s="195"/>
      <c r="V28" s="195"/>
      <c r="W28" s="195"/>
      <c r="X28" s="195"/>
      <c r="Y28" s="195"/>
    </row>
    <row r="29" spans="1:25" ht="12.75" customHeight="1" x14ac:dyDescent="0.3">
      <c r="A29" s="195"/>
      <c r="B29" s="670"/>
      <c r="C29" s="671"/>
      <c r="D29" s="671"/>
      <c r="E29" s="671"/>
      <c r="F29" s="671"/>
      <c r="G29" s="671"/>
      <c r="H29" s="671"/>
      <c r="I29" s="671"/>
      <c r="J29" s="671"/>
      <c r="K29" s="671"/>
      <c r="L29" s="671"/>
      <c r="M29" s="671"/>
      <c r="N29" s="671"/>
      <c r="O29" s="672"/>
      <c r="P29" s="195"/>
      <c r="Q29" s="195"/>
      <c r="R29" s="195"/>
      <c r="S29" s="195"/>
      <c r="T29" s="195"/>
      <c r="U29" s="195"/>
      <c r="V29" s="195"/>
      <c r="W29" s="195"/>
      <c r="X29" s="195"/>
      <c r="Y29" s="195"/>
    </row>
    <row r="30" spans="1:25" ht="12.75" customHeight="1" x14ac:dyDescent="0.3">
      <c r="A30" s="195"/>
      <c r="B30" s="670"/>
      <c r="C30" s="671"/>
      <c r="D30" s="671"/>
      <c r="E30" s="671"/>
      <c r="F30" s="671"/>
      <c r="G30" s="671"/>
      <c r="H30" s="671"/>
      <c r="I30" s="671"/>
      <c r="J30" s="671"/>
      <c r="K30" s="671"/>
      <c r="L30" s="671"/>
      <c r="M30" s="671"/>
      <c r="N30" s="671"/>
      <c r="O30" s="672"/>
      <c r="P30" s="195"/>
      <c r="Q30" s="195"/>
      <c r="R30" s="195"/>
      <c r="S30" s="195"/>
      <c r="T30" s="195"/>
      <c r="U30" s="195"/>
      <c r="V30" s="195"/>
      <c r="W30" s="195"/>
      <c r="X30" s="195"/>
      <c r="Y30" s="195"/>
    </row>
    <row r="31" spans="1:25" ht="12.75" customHeight="1" x14ac:dyDescent="0.3">
      <c r="A31" s="195"/>
      <c r="B31" s="670"/>
      <c r="C31" s="671"/>
      <c r="D31" s="671"/>
      <c r="E31" s="671"/>
      <c r="F31" s="671"/>
      <c r="G31" s="671"/>
      <c r="H31" s="671"/>
      <c r="I31" s="671"/>
      <c r="J31" s="671"/>
      <c r="K31" s="671"/>
      <c r="L31" s="671"/>
      <c r="M31" s="671"/>
      <c r="N31" s="671"/>
      <c r="O31" s="672"/>
      <c r="P31" s="195"/>
      <c r="Q31" s="195"/>
      <c r="R31" s="195"/>
      <c r="S31" s="195"/>
      <c r="T31" s="195"/>
      <c r="U31" s="195"/>
      <c r="V31" s="195"/>
      <c r="W31" s="195"/>
      <c r="X31" s="195"/>
      <c r="Y31" s="195"/>
    </row>
    <row r="32" spans="1:25" ht="12.75" customHeight="1" x14ac:dyDescent="0.3">
      <c r="A32" s="195"/>
      <c r="B32" s="670"/>
      <c r="C32" s="671"/>
      <c r="D32" s="671"/>
      <c r="E32" s="671"/>
      <c r="F32" s="671"/>
      <c r="G32" s="671"/>
      <c r="H32" s="671"/>
      <c r="I32" s="671"/>
      <c r="J32" s="671"/>
      <c r="K32" s="671"/>
      <c r="L32" s="671"/>
      <c r="M32" s="671"/>
      <c r="N32" s="671"/>
      <c r="O32" s="672"/>
      <c r="P32" s="195"/>
      <c r="Q32" s="195"/>
      <c r="R32" s="195"/>
      <c r="S32" s="195"/>
      <c r="T32" s="195"/>
      <c r="U32" s="195"/>
      <c r="V32" s="195"/>
      <c r="W32" s="195"/>
      <c r="X32" s="195"/>
      <c r="Y32" s="195"/>
    </row>
    <row r="33" spans="1:25" ht="12.75" customHeight="1" x14ac:dyDescent="0.3">
      <c r="A33" s="195"/>
      <c r="B33" s="670"/>
      <c r="C33" s="671"/>
      <c r="D33" s="671"/>
      <c r="E33" s="671"/>
      <c r="F33" s="671"/>
      <c r="G33" s="671"/>
      <c r="H33" s="671"/>
      <c r="I33" s="671"/>
      <c r="J33" s="671"/>
      <c r="K33" s="671"/>
      <c r="L33" s="671"/>
      <c r="M33" s="671"/>
      <c r="N33" s="671"/>
      <c r="O33" s="672"/>
      <c r="P33" s="195"/>
      <c r="Q33" s="195"/>
      <c r="R33" s="195"/>
      <c r="S33" s="195"/>
      <c r="T33" s="195"/>
      <c r="U33" s="195"/>
      <c r="V33" s="195"/>
      <c r="W33" s="195"/>
      <c r="X33" s="195"/>
      <c r="Y33" s="195"/>
    </row>
    <row r="34" spans="1:25" ht="12.75" customHeight="1" thickBot="1" x14ac:dyDescent="0.35">
      <c r="A34" s="195"/>
      <c r="B34" s="673"/>
      <c r="C34" s="674"/>
      <c r="D34" s="674"/>
      <c r="E34" s="674"/>
      <c r="F34" s="674"/>
      <c r="G34" s="674"/>
      <c r="H34" s="674"/>
      <c r="I34" s="674"/>
      <c r="J34" s="674"/>
      <c r="K34" s="674"/>
      <c r="L34" s="674"/>
      <c r="M34" s="674"/>
      <c r="N34" s="674"/>
      <c r="O34" s="675"/>
      <c r="P34" s="195"/>
      <c r="Q34" s="195"/>
      <c r="R34" s="195"/>
      <c r="S34" s="195"/>
      <c r="T34" s="195"/>
      <c r="U34" s="195"/>
      <c r="V34" s="195"/>
      <c r="W34" s="195"/>
      <c r="X34" s="195"/>
      <c r="Y34" s="195"/>
    </row>
    <row r="35" spans="1:25" ht="12.75" customHeight="1" thickBot="1" x14ac:dyDescent="0.35">
      <c r="A35" s="195"/>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row>
    <row r="36" spans="1:25" ht="12.75" customHeight="1" thickBot="1" x14ac:dyDescent="0.35">
      <c r="A36" s="195"/>
      <c r="B36" s="265" t="s">
        <v>169</v>
      </c>
      <c r="C36" s="266" t="s">
        <v>64</v>
      </c>
      <c r="D36" s="266" t="s">
        <v>65</v>
      </c>
      <c r="E36" s="267" t="s">
        <v>66</v>
      </c>
      <c r="F36" s="267" t="s">
        <v>209</v>
      </c>
      <c r="G36" s="195"/>
      <c r="H36" s="195"/>
      <c r="I36" s="195"/>
      <c r="J36" s="195"/>
      <c r="K36" s="195"/>
      <c r="L36" s="195"/>
      <c r="M36" s="195"/>
      <c r="N36" s="195"/>
      <c r="O36" s="195"/>
      <c r="P36" s="195"/>
      <c r="Q36" s="195"/>
      <c r="R36" s="195"/>
      <c r="S36" s="195"/>
      <c r="T36" s="195"/>
      <c r="U36" s="195"/>
      <c r="V36" s="195"/>
      <c r="W36" s="195"/>
      <c r="X36" s="195"/>
      <c r="Y36" s="195"/>
    </row>
    <row r="37" spans="1:25" ht="12.75" customHeight="1" thickBot="1" x14ac:dyDescent="0.35">
      <c r="A37" s="195"/>
      <c r="B37" s="268" t="s">
        <v>120</v>
      </c>
      <c r="C37" s="269">
        <v>0.25</v>
      </c>
      <c r="D37" s="269">
        <v>0.5</v>
      </c>
      <c r="E37" s="270">
        <v>0.25</v>
      </c>
      <c r="F37" s="271">
        <f>SUM(C37:E37)</f>
        <v>1</v>
      </c>
      <c r="G37" s="195"/>
      <c r="H37" s="195"/>
      <c r="I37" s="195"/>
      <c r="J37" s="195"/>
      <c r="K37" s="195"/>
      <c r="L37" s="195"/>
      <c r="M37" s="195"/>
      <c r="N37" s="195"/>
      <c r="O37" s="195"/>
      <c r="P37" s="195"/>
      <c r="Q37" s="195"/>
      <c r="R37" s="195"/>
      <c r="S37" s="195"/>
      <c r="T37" s="195"/>
      <c r="U37" s="195"/>
      <c r="V37" s="195"/>
      <c r="W37" s="195"/>
      <c r="X37" s="195"/>
      <c r="Y37" s="195"/>
    </row>
    <row r="38" spans="1:25" ht="12.75" customHeight="1" x14ac:dyDescent="0.3">
      <c r="A38" s="195"/>
      <c r="B38" s="201" t="s">
        <v>458</v>
      </c>
      <c r="C38" s="195"/>
      <c r="D38" s="195"/>
      <c r="E38" s="195"/>
      <c r="F38" s="195"/>
      <c r="G38" s="195"/>
      <c r="H38" s="195"/>
      <c r="I38" s="195"/>
      <c r="J38" s="195"/>
      <c r="K38" s="195"/>
      <c r="L38" s="195"/>
      <c r="M38" s="195"/>
      <c r="N38" s="195"/>
      <c r="O38" s="195"/>
      <c r="P38" s="195"/>
      <c r="Q38" s="195"/>
      <c r="R38" s="195"/>
      <c r="S38" s="195"/>
      <c r="T38" s="195"/>
      <c r="U38" s="195"/>
      <c r="V38" s="195"/>
      <c r="W38" s="195"/>
      <c r="X38" s="195"/>
      <c r="Y38" s="195"/>
    </row>
    <row r="39" spans="1:25" ht="12.75" customHeight="1" x14ac:dyDescent="0.3">
      <c r="A39" s="195"/>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row>
    <row r="40" spans="1:25" ht="12.75" customHeight="1" thickBot="1" x14ac:dyDescent="0.35">
      <c r="A40" s="195"/>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row>
    <row r="41" spans="1:25" ht="12.75" customHeight="1" thickBot="1" x14ac:dyDescent="0.35">
      <c r="A41" s="195"/>
      <c r="B41" s="265" t="s">
        <v>158</v>
      </c>
      <c r="C41" s="272" t="s">
        <v>156</v>
      </c>
      <c r="D41" s="273" t="s">
        <v>103</v>
      </c>
      <c r="E41" s="195"/>
      <c r="F41" s="195"/>
      <c r="G41" s="195"/>
      <c r="H41" s="195"/>
      <c r="I41" s="195"/>
      <c r="J41" s="195"/>
      <c r="K41" s="195"/>
      <c r="L41" s="195"/>
      <c r="M41" s="195"/>
      <c r="N41" s="195"/>
      <c r="O41" s="195"/>
      <c r="P41" s="195"/>
      <c r="Q41" s="195"/>
      <c r="R41" s="195"/>
      <c r="S41" s="195"/>
      <c r="T41" s="195"/>
      <c r="U41" s="195"/>
      <c r="V41" s="195"/>
      <c r="W41" s="195"/>
      <c r="X41" s="195"/>
      <c r="Y41" s="195"/>
    </row>
    <row r="42" spans="1:25" ht="12.75" customHeight="1" x14ac:dyDescent="0.3">
      <c r="A42" s="195"/>
      <c r="B42" s="274" t="s">
        <v>159</v>
      </c>
      <c r="C42" s="275">
        <v>0.1</v>
      </c>
      <c r="D42" s="276" t="s">
        <v>155</v>
      </c>
      <c r="E42" s="195"/>
      <c r="F42" s="195"/>
      <c r="G42" s="195"/>
      <c r="H42" s="195"/>
      <c r="I42" s="195"/>
      <c r="J42" s="195"/>
      <c r="K42" s="195"/>
      <c r="L42" s="195"/>
      <c r="M42" s="195"/>
      <c r="N42" s="195"/>
      <c r="O42" s="195"/>
      <c r="P42" s="195"/>
      <c r="Q42" s="195"/>
      <c r="R42" s="195"/>
      <c r="S42" s="195"/>
      <c r="T42" s="195"/>
      <c r="U42" s="195"/>
      <c r="V42" s="195"/>
      <c r="W42" s="195"/>
      <c r="X42" s="195"/>
      <c r="Y42" s="195"/>
    </row>
    <row r="43" spans="1:25" ht="12.75" customHeight="1" x14ac:dyDescent="0.3">
      <c r="A43" s="195"/>
      <c r="B43" s="529" t="s">
        <v>160</v>
      </c>
      <c r="C43" s="278">
        <v>0</v>
      </c>
      <c r="D43" s="279" t="s">
        <v>155</v>
      </c>
      <c r="E43" s="195"/>
      <c r="F43" s="195"/>
      <c r="G43" s="195"/>
      <c r="H43" s="195"/>
      <c r="I43" s="195"/>
      <c r="J43" s="195"/>
      <c r="K43" s="195"/>
      <c r="L43" s="195"/>
      <c r="M43" s="195"/>
      <c r="N43" s="195"/>
      <c r="O43" s="195"/>
      <c r="P43" s="195"/>
      <c r="Q43" s="195"/>
      <c r="R43" s="195"/>
      <c r="S43" s="195"/>
      <c r="T43" s="195"/>
      <c r="U43" s="195"/>
      <c r="V43" s="195"/>
      <c r="W43" s="195"/>
      <c r="X43" s="195"/>
      <c r="Y43" s="195"/>
    </row>
    <row r="44" spans="1:25" ht="12.75" customHeight="1" thickBot="1" x14ac:dyDescent="0.35">
      <c r="A44" s="195"/>
      <c r="B44" s="530" t="s">
        <v>161</v>
      </c>
      <c r="C44" s="280">
        <v>0</v>
      </c>
      <c r="D44" s="281" t="s">
        <v>155</v>
      </c>
      <c r="E44" s="195"/>
      <c r="F44" s="195"/>
      <c r="G44" s="195"/>
      <c r="H44" s="195"/>
      <c r="I44" s="195"/>
      <c r="J44" s="195"/>
      <c r="K44" s="195"/>
      <c r="L44" s="195"/>
      <c r="M44" s="195"/>
      <c r="N44" s="195"/>
      <c r="O44" s="195"/>
      <c r="P44" s="195"/>
      <c r="Q44" s="195"/>
      <c r="R44" s="195"/>
      <c r="S44" s="195"/>
      <c r="T44" s="195"/>
      <c r="U44" s="195"/>
      <c r="V44" s="195"/>
      <c r="W44" s="195"/>
      <c r="X44" s="195"/>
      <c r="Y44" s="195"/>
    </row>
    <row r="45" spans="1:25" ht="12.75" customHeight="1" x14ac:dyDescent="0.3">
      <c r="A45" s="195"/>
      <c r="B45" s="201" t="s">
        <v>459</v>
      </c>
      <c r="C45" s="195"/>
      <c r="D45" s="195"/>
      <c r="E45" s="195"/>
      <c r="F45" s="195"/>
      <c r="G45" s="195"/>
      <c r="H45" s="195"/>
      <c r="I45" s="195"/>
      <c r="J45" s="195"/>
      <c r="K45" s="195"/>
      <c r="L45" s="195"/>
      <c r="M45" s="195"/>
      <c r="N45" s="195"/>
      <c r="O45" s="195"/>
      <c r="P45" s="195"/>
      <c r="Q45" s="195"/>
      <c r="R45" s="195"/>
      <c r="S45" s="195"/>
      <c r="T45" s="195"/>
      <c r="U45" s="195"/>
      <c r="V45" s="195"/>
      <c r="W45" s="195"/>
      <c r="X45" s="195"/>
      <c r="Y45" s="195"/>
    </row>
    <row r="46" spans="1:25" ht="12.75" customHeight="1" x14ac:dyDescent="0.3">
      <c r="A46" s="195"/>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row>
    <row r="47" spans="1:25" ht="12.75" customHeight="1" thickBot="1" x14ac:dyDescent="0.35">
      <c r="A47" s="195"/>
      <c r="B47" s="282" t="s">
        <v>208</v>
      </c>
      <c r="C47" s="283" t="s">
        <v>7</v>
      </c>
      <c r="D47" s="284" t="s">
        <v>8</v>
      </c>
      <c r="E47" s="283" t="s">
        <v>9</v>
      </c>
      <c r="F47" s="285" t="s">
        <v>11</v>
      </c>
      <c r="G47" s="195"/>
      <c r="H47" s="195"/>
      <c r="I47" s="195"/>
      <c r="J47" s="195"/>
      <c r="K47" s="195"/>
      <c r="L47" s="195"/>
      <c r="M47" s="195"/>
      <c r="N47" s="195"/>
      <c r="O47" s="195"/>
      <c r="P47" s="195"/>
      <c r="Q47" s="195"/>
      <c r="R47" s="195"/>
      <c r="S47" s="195"/>
      <c r="T47" s="195"/>
      <c r="U47" s="195"/>
      <c r="V47" s="195"/>
      <c r="W47" s="195"/>
      <c r="X47" s="195"/>
      <c r="Y47" s="195"/>
    </row>
    <row r="48" spans="1:25" ht="12.75" customHeight="1" x14ac:dyDescent="0.3">
      <c r="A48" s="195"/>
      <c r="B48" s="465" t="s">
        <v>434</v>
      </c>
      <c r="C48" s="535">
        <v>1</v>
      </c>
      <c r="D48" s="535">
        <v>1</v>
      </c>
      <c r="E48" s="535">
        <v>1.5460917263446596</v>
      </c>
      <c r="F48" s="536">
        <v>4.7595611762913306</v>
      </c>
      <c r="G48" s="195"/>
      <c r="H48" s="195"/>
      <c r="I48" s="195"/>
      <c r="J48" s="195"/>
      <c r="K48" s="195"/>
      <c r="L48" s="195"/>
      <c r="M48" s="195"/>
      <c r="N48" s="195"/>
      <c r="O48" s="195"/>
      <c r="P48" s="195"/>
      <c r="Q48" s="195"/>
      <c r="R48" s="195"/>
      <c r="S48" s="195"/>
      <c r="T48" s="195"/>
      <c r="U48" s="195"/>
      <c r="V48" s="195"/>
      <c r="W48" s="195"/>
      <c r="X48" s="195"/>
      <c r="Y48" s="195"/>
    </row>
    <row r="49" spans="1:25" ht="12.75" customHeight="1" x14ac:dyDescent="0.3">
      <c r="A49" s="195"/>
      <c r="B49" s="277" t="s">
        <v>434</v>
      </c>
      <c r="C49" s="287">
        <v>1</v>
      </c>
      <c r="D49" s="287">
        <v>1</v>
      </c>
      <c r="E49" s="287">
        <v>1.5460917263446596</v>
      </c>
      <c r="F49" s="531">
        <v>4.7595611762913306</v>
      </c>
      <c r="G49" s="195"/>
      <c r="H49" s="534"/>
      <c r="I49" s="195"/>
      <c r="J49" s="195"/>
      <c r="K49" s="195"/>
      <c r="L49" s="195"/>
      <c r="M49" s="195"/>
      <c r="N49" s="195"/>
      <c r="O49" s="195"/>
      <c r="P49" s="195"/>
      <c r="Q49" s="195"/>
      <c r="R49" s="195"/>
      <c r="S49" s="195"/>
      <c r="T49" s="195"/>
      <c r="U49" s="195"/>
      <c r="V49" s="195"/>
      <c r="W49" s="195"/>
      <c r="X49" s="195"/>
      <c r="Y49" s="195"/>
    </row>
    <row r="50" spans="1:25" ht="12.75" customHeight="1" x14ac:dyDescent="0.3">
      <c r="A50" s="195"/>
      <c r="B50" s="277" t="s">
        <v>435</v>
      </c>
      <c r="C50" s="287">
        <v>1</v>
      </c>
      <c r="D50" s="287">
        <v>1</v>
      </c>
      <c r="E50" s="287">
        <v>1.5460917263446596</v>
      </c>
      <c r="F50" s="531">
        <v>4.7595611762913306</v>
      </c>
      <c r="G50" s="195"/>
      <c r="H50" s="195"/>
      <c r="I50" s="195"/>
      <c r="J50" s="195"/>
      <c r="K50" s="195"/>
      <c r="L50" s="195"/>
      <c r="M50" s="195"/>
      <c r="N50" s="195"/>
      <c r="O50" s="195"/>
      <c r="P50" s="195"/>
      <c r="Q50" s="195"/>
      <c r="R50" s="195"/>
      <c r="S50" s="195"/>
      <c r="T50" s="195"/>
      <c r="U50" s="195"/>
      <c r="V50" s="195"/>
      <c r="W50" s="195"/>
      <c r="X50" s="195"/>
      <c r="Y50" s="195"/>
    </row>
    <row r="51" spans="1:25" ht="12.75" customHeight="1" x14ac:dyDescent="0.3">
      <c r="A51" s="195"/>
      <c r="B51" s="277" t="s">
        <v>436</v>
      </c>
      <c r="C51" s="287">
        <v>1</v>
      </c>
      <c r="D51" s="287">
        <v>1</v>
      </c>
      <c r="E51" s="287">
        <v>1.5460917263446596</v>
      </c>
      <c r="F51" s="531">
        <v>4.7595611762913306</v>
      </c>
      <c r="G51" s="195"/>
      <c r="H51" s="195"/>
      <c r="I51" s="195"/>
      <c r="J51" s="195"/>
      <c r="K51" s="195"/>
      <c r="L51" s="195"/>
      <c r="M51" s="195"/>
      <c r="N51" s="195"/>
      <c r="O51" s="195"/>
      <c r="P51" s="195"/>
      <c r="Q51" s="195"/>
      <c r="R51" s="195"/>
      <c r="S51" s="195"/>
      <c r="T51" s="195"/>
      <c r="U51" s="195"/>
      <c r="V51" s="195"/>
      <c r="W51" s="195"/>
      <c r="X51" s="195"/>
      <c r="Y51" s="195"/>
    </row>
    <row r="52" spans="1:25" ht="12.75" customHeight="1" x14ac:dyDescent="0.3">
      <c r="A52" s="195"/>
      <c r="B52" s="277" t="s">
        <v>437</v>
      </c>
      <c r="C52" s="287">
        <v>1</v>
      </c>
      <c r="D52" s="287">
        <v>1</v>
      </c>
      <c r="E52" s="287">
        <v>1.5460917263446596</v>
      </c>
      <c r="F52" s="531">
        <v>4.7595611762913306</v>
      </c>
      <c r="G52" s="195"/>
      <c r="H52" s="195"/>
      <c r="I52" s="195"/>
      <c r="J52" s="195"/>
      <c r="K52" s="195"/>
      <c r="L52" s="195"/>
      <c r="M52" s="195"/>
      <c r="N52" s="195"/>
      <c r="O52" s="195"/>
      <c r="P52" s="195"/>
      <c r="Q52" s="195"/>
      <c r="R52" s="195"/>
      <c r="S52" s="195"/>
      <c r="T52" s="195"/>
      <c r="U52" s="195"/>
      <c r="V52" s="195"/>
      <c r="W52" s="195"/>
      <c r="X52" s="195"/>
      <c r="Y52" s="195"/>
    </row>
    <row r="53" spans="1:25" ht="12.75" customHeight="1" x14ac:dyDescent="0.3">
      <c r="A53" s="195"/>
      <c r="B53" s="277" t="s">
        <v>438</v>
      </c>
      <c r="C53" s="287">
        <v>1</v>
      </c>
      <c r="D53" s="287">
        <v>1</v>
      </c>
      <c r="E53" s="287">
        <v>1.5460917263446596</v>
      </c>
      <c r="F53" s="531">
        <v>4.7595611762913306</v>
      </c>
      <c r="G53" s="195"/>
      <c r="H53" s="195"/>
      <c r="I53" s="195"/>
      <c r="J53" s="195"/>
      <c r="K53" s="195"/>
      <c r="L53" s="195"/>
      <c r="M53" s="195"/>
      <c r="N53" s="195"/>
      <c r="O53" s="195"/>
      <c r="P53" s="195"/>
      <c r="Q53" s="195"/>
      <c r="R53" s="195"/>
      <c r="S53" s="195"/>
      <c r="T53" s="195"/>
      <c r="U53" s="195"/>
      <c r="V53" s="195"/>
      <c r="W53" s="195"/>
      <c r="X53" s="195"/>
      <c r="Y53" s="195"/>
    </row>
    <row r="54" spans="1:25" ht="12.75" customHeight="1" x14ac:dyDescent="0.3">
      <c r="A54" s="195"/>
      <c r="B54" s="277" t="s">
        <v>439</v>
      </c>
      <c r="C54" s="287">
        <v>1</v>
      </c>
      <c r="D54" s="287">
        <v>1</v>
      </c>
      <c r="E54" s="287">
        <v>1.5460917263446596</v>
      </c>
      <c r="F54" s="531">
        <v>4.7595611762913306</v>
      </c>
      <c r="G54" s="195"/>
      <c r="H54" s="195"/>
      <c r="I54" s="195"/>
      <c r="J54" s="195"/>
      <c r="K54" s="195"/>
      <c r="L54" s="195"/>
      <c r="M54" s="195"/>
      <c r="N54" s="195"/>
      <c r="O54" s="195"/>
      <c r="P54" s="195"/>
      <c r="Q54" s="195"/>
      <c r="R54" s="195"/>
      <c r="S54" s="195"/>
      <c r="T54" s="195"/>
      <c r="U54" s="195"/>
      <c r="V54" s="195"/>
      <c r="W54" s="195"/>
      <c r="X54" s="195"/>
      <c r="Y54" s="195"/>
    </row>
    <row r="55" spans="1:25" ht="12.75" customHeight="1" x14ac:dyDescent="0.3">
      <c r="A55" s="195"/>
      <c r="B55" s="277" t="s">
        <v>86</v>
      </c>
      <c r="C55" s="287">
        <v>1</v>
      </c>
      <c r="D55" s="287">
        <v>1</v>
      </c>
      <c r="E55" s="287">
        <v>1.5460917263446596</v>
      </c>
      <c r="F55" s="531">
        <v>4.7595611762913306</v>
      </c>
      <c r="G55" s="195"/>
      <c r="H55" s="195"/>
      <c r="I55" s="195"/>
      <c r="J55" s="195"/>
      <c r="K55" s="195"/>
      <c r="L55" s="195"/>
      <c r="M55" s="195"/>
      <c r="N55" s="195"/>
      <c r="O55" s="195"/>
      <c r="P55" s="195"/>
      <c r="Q55" s="195"/>
      <c r="R55" s="195"/>
      <c r="S55" s="195"/>
      <c r="T55" s="195"/>
      <c r="U55" s="195"/>
      <c r="V55" s="195"/>
      <c r="W55" s="195"/>
      <c r="X55" s="195"/>
      <c r="Y55" s="195"/>
    </row>
    <row r="56" spans="1:25" ht="12.75" customHeight="1" x14ac:dyDescent="0.3">
      <c r="A56" s="195"/>
      <c r="B56" s="277" t="s">
        <v>87</v>
      </c>
      <c r="C56" s="287">
        <v>1</v>
      </c>
      <c r="D56" s="287">
        <v>1</v>
      </c>
      <c r="E56" s="287">
        <v>1.4942668285444487</v>
      </c>
      <c r="F56" s="531">
        <v>4.8276001618777826</v>
      </c>
      <c r="G56" s="195"/>
      <c r="H56" s="195"/>
      <c r="I56" s="195"/>
      <c r="J56" s="195"/>
      <c r="K56" s="195"/>
      <c r="L56" s="195"/>
      <c r="M56" s="195"/>
      <c r="N56" s="195"/>
      <c r="O56" s="195"/>
      <c r="P56" s="195"/>
      <c r="Q56" s="195"/>
      <c r="R56" s="195"/>
      <c r="S56" s="195"/>
      <c r="T56" s="195"/>
      <c r="U56" s="195"/>
      <c r="V56" s="195"/>
      <c r="W56" s="195"/>
      <c r="X56" s="195"/>
      <c r="Y56" s="195"/>
    </row>
    <row r="57" spans="1:25" ht="12.75" customHeight="1" x14ac:dyDescent="0.3">
      <c r="A57" s="195"/>
      <c r="B57" s="277" t="s">
        <v>88</v>
      </c>
      <c r="C57" s="287">
        <v>1</v>
      </c>
      <c r="D57" s="287">
        <v>1</v>
      </c>
      <c r="E57" s="287">
        <v>1.4881491344873501</v>
      </c>
      <c r="F57" s="531">
        <v>5.4713715046604525</v>
      </c>
      <c r="G57" s="195"/>
      <c r="H57" s="195"/>
      <c r="I57" s="195"/>
      <c r="J57" s="195"/>
      <c r="K57" s="195"/>
      <c r="L57" s="195"/>
      <c r="M57" s="195"/>
      <c r="N57" s="195"/>
      <c r="O57" s="195"/>
      <c r="P57" s="195"/>
      <c r="Q57" s="195"/>
      <c r="R57" s="195"/>
      <c r="S57" s="195"/>
      <c r="T57" s="195"/>
      <c r="U57" s="195"/>
      <c r="V57" s="195"/>
      <c r="W57" s="195"/>
      <c r="X57" s="195"/>
      <c r="Y57" s="195"/>
    </row>
    <row r="58" spans="1:25" ht="12.75" customHeight="1" x14ac:dyDescent="0.3">
      <c r="A58" s="195"/>
      <c r="B58" s="277" t="s">
        <v>89</v>
      </c>
      <c r="C58" s="287">
        <v>1</v>
      </c>
      <c r="D58" s="287">
        <v>1</v>
      </c>
      <c r="E58" s="287">
        <v>1.4626025791324735</v>
      </c>
      <c r="F58" s="531">
        <v>5.3305978898007034</v>
      </c>
      <c r="G58" s="195"/>
      <c r="H58" s="195"/>
      <c r="I58" s="195"/>
      <c r="J58" s="195"/>
      <c r="K58" s="195"/>
      <c r="L58" s="195"/>
      <c r="M58" s="195"/>
      <c r="N58" s="195"/>
      <c r="O58" s="195"/>
      <c r="P58" s="195"/>
      <c r="Q58" s="195"/>
      <c r="R58" s="195"/>
      <c r="S58" s="195"/>
      <c r="T58" s="195"/>
      <c r="U58" s="195"/>
      <c r="V58" s="195"/>
      <c r="W58" s="195"/>
      <c r="X58" s="195"/>
      <c r="Y58" s="195"/>
    </row>
    <row r="59" spans="1:25" ht="12.75" customHeight="1" x14ac:dyDescent="0.3">
      <c r="A59" s="195"/>
      <c r="B59" s="277" t="s">
        <v>90</v>
      </c>
      <c r="C59" s="287">
        <v>1</v>
      </c>
      <c r="D59" s="287">
        <v>1</v>
      </c>
      <c r="E59" s="287">
        <v>1.4421288515406161</v>
      </c>
      <c r="F59" s="531">
        <v>5.6554621848739499</v>
      </c>
      <c r="G59" s="195"/>
      <c r="H59" s="195"/>
      <c r="I59" s="195"/>
      <c r="J59" s="195"/>
      <c r="K59" s="195"/>
      <c r="L59" s="195"/>
      <c r="M59" s="195"/>
      <c r="N59" s="195"/>
      <c r="O59" s="195"/>
      <c r="P59" s="195"/>
      <c r="Q59" s="195"/>
      <c r="R59" s="195"/>
      <c r="S59" s="195"/>
      <c r="T59" s="195"/>
      <c r="U59" s="195"/>
      <c r="V59" s="195"/>
      <c r="W59" s="195"/>
      <c r="X59" s="195"/>
      <c r="Y59" s="195"/>
    </row>
    <row r="60" spans="1:25" ht="12.75" customHeight="1" x14ac:dyDescent="0.3">
      <c r="A60" s="195"/>
      <c r="B60" s="277" t="s">
        <v>91</v>
      </c>
      <c r="C60" s="287">
        <v>1</v>
      </c>
      <c r="D60" s="287">
        <v>1</v>
      </c>
      <c r="E60" s="287">
        <v>1.4444206008583693</v>
      </c>
      <c r="F60" s="531">
        <v>5.9527896995708156</v>
      </c>
      <c r="G60" s="195"/>
      <c r="H60" s="195"/>
      <c r="I60" s="195"/>
      <c r="J60" s="195"/>
      <c r="K60" s="195"/>
      <c r="L60" s="195"/>
      <c r="M60" s="195"/>
      <c r="N60" s="195"/>
      <c r="O60" s="195"/>
      <c r="P60" s="195"/>
      <c r="Q60" s="195"/>
      <c r="R60" s="195"/>
      <c r="S60" s="195"/>
      <c r="T60" s="195"/>
      <c r="U60" s="195"/>
      <c r="V60" s="195"/>
      <c r="W60" s="195"/>
      <c r="X60" s="195"/>
      <c r="Y60" s="195"/>
    </row>
    <row r="61" spans="1:25" ht="12.75" customHeight="1" x14ac:dyDescent="0.3">
      <c r="A61" s="195"/>
      <c r="B61" s="277" t="s">
        <v>92</v>
      </c>
      <c r="C61" s="287">
        <v>1</v>
      </c>
      <c r="D61" s="287">
        <v>1</v>
      </c>
      <c r="E61" s="287">
        <v>1.4523809523809526</v>
      </c>
      <c r="F61" s="531">
        <v>5.3852813852813854</v>
      </c>
      <c r="G61" s="195"/>
      <c r="H61" s="195"/>
      <c r="I61" s="195"/>
      <c r="J61" s="195"/>
      <c r="K61" s="195"/>
      <c r="L61" s="195"/>
      <c r="M61" s="195"/>
      <c r="N61" s="195"/>
      <c r="O61" s="195"/>
      <c r="P61" s="195"/>
      <c r="Q61" s="195"/>
      <c r="R61" s="195"/>
      <c r="S61" s="195"/>
      <c r="T61" s="195"/>
      <c r="U61" s="195"/>
      <c r="V61" s="195"/>
      <c r="W61" s="195"/>
      <c r="X61" s="195"/>
      <c r="Y61" s="195"/>
    </row>
    <row r="62" spans="1:25" ht="12.75" customHeight="1" x14ac:dyDescent="0.3">
      <c r="A62" s="195"/>
      <c r="B62" s="277" t="s">
        <v>93</v>
      </c>
      <c r="C62" s="287">
        <v>1</v>
      </c>
      <c r="D62" s="287">
        <v>1</v>
      </c>
      <c r="E62" s="287">
        <v>1.4755517826825129</v>
      </c>
      <c r="F62" s="531">
        <v>5.3157894736842106</v>
      </c>
      <c r="G62" s="195"/>
      <c r="H62" s="195"/>
      <c r="I62" s="195"/>
      <c r="J62" s="195"/>
      <c r="K62" s="195"/>
      <c r="L62" s="195"/>
      <c r="M62" s="195"/>
      <c r="N62" s="195"/>
      <c r="O62" s="195"/>
      <c r="P62" s="195"/>
      <c r="Q62" s="195"/>
      <c r="R62" s="195"/>
      <c r="S62" s="195"/>
      <c r="T62" s="195"/>
      <c r="U62" s="195"/>
      <c r="V62" s="195"/>
      <c r="W62" s="195"/>
      <c r="X62" s="195"/>
      <c r="Y62" s="195"/>
    </row>
    <row r="63" spans="1:25" ht="12.75" customHeight="1" x14ac:dyDescent="0.3">
      <c r="A63" s="195"/>
      <c r="B63" s="277" t="s">
        <v>94</v>
      </c>
      <c r="C63" s="287">
        <v>1</v>
      </c>
      <c r="D63" s="287">
        <v>1</v>
      </c>
      <c r="E63" s="287">
        <v>1.4526404023470243</v>
      </c>
      <c r="F63" s="531">
        <v>4.699916177703269</v>
      </c>
      <c r="G63" s="195"/>
      <c r="H63" s="195"/>
      <c r="I63" s="195"/>
      <c r="J63" s="195"/>
      <c r="K63" s="195"/>
      <c r="L63" s="195"/>
      <c r="M63" s="195"/>
      <c r="N63" s="195"/>
      <c r="O63" s="195"/>
      <c r="P63" s="195"/>
      <c r="Q63" s="195"/>
      <c r="R63" s="195"/>
      <c r="S63" s="195"/>
      <c r="T63" s="195"/>
      <c r="U63" s="195"/>
      <c r="V63" s="195"/>
      <c r="W63" s="195"/>
      <c r="X63" s="195"/>
      <c r="Y63" s="195"/>
    </row>
    <row r="64" spans="1:25" ht="12.75" customHeight="1" x14ac:dyDescent="0.3">
      <c r="A64" s="195"/>
      <c r="B64" s="277" t="s">
        <v>95</v>
      </c>
      <c r="C64" s="287">
        <v>1</v>
      </c>
      <c r="D64" s="287">
        <v>1</v>
      </c>
      <c r="E64" s="287">
        <v>1.4347826086956523</v>
      </c>
      <c r="F64" s="531">
        <v>4.5059806341370798</v>
      </c>
      <c r="G64" s="195"/>
      <c r="H64" s="195"/>
      <c r="I64" s="195"/>
      <c r="J64" s="195"/>
      <c r="K64" s="195"/>
      <c r="L64" s="195"/>
      <c r="M64" s="195"/>
      <c r="N64" s="195"/>
      <c r="O64" s="195"/>
      <c r="P64" s="195"/>
      <c r="Q64" s="195"/>
      <c r="R64" s="195"/>
      <c r="S64" s="195"/>
      <c r="T64" s="195"/>
      <c r="U64" s="195"/>
      <c r="V64" s="195"/>
      <c r="W64" s="195"/>
      <c r="X64" s="195"/>
      <c r="Y64" s="195"/>
    </row>
    <row r="65" spans="1:25" ht="12.75" customHeight="1" x14ac:dyDescent="0.3">
      <c r="A65" s="195"/>
      <c r="B65" s="277" t="s">
        <v>96</v>
      </c>
      <c r="C65" s="287">
        <v>1</v>
      </c>
      <c r="D65" s="287">
        <v>1</v>
      </c>
      <c r="E65" s="287">
        <v>1.4310132505787894</v>
      </c>
      <c r="F65" s="531">
        <v>3.7288310920644303</v>
      </c>
      <c r="G65" s="195"/>
      <c r="H65" s="195"/>
      <c r="I65" s="195"/>
      <c r="J65" s="195"/>
      <c r="K65" s="195"/>
      <c r="L65" s="195"/>
      <c r="M65" s="195"/>
      <c r="N65" s="195"/>
      <c r="O65" s="195"/>
      <c r="P65" s="195"/>
      <c r="Q65" s="195"/>
      <c r="R65" s="195"/>
      <c r="S65" s="195"/>
      <c r="T65" s="195"/>
      <c r="U65" s="195"/>
      <c r="V65" s="195"/>
      <c r="W65" s="195"/>
      <c r="X65" s="195"/>
      <c r="Y65" s="195"/>
    </row>
    <row r="66" spans="1:25" ht="12.75" customHeight="1" x14ac:dyDescent="0.3">
      <c r="A66" s="195"/>
      <c r="B66" s="277" t="s">
        <v>496</v>
      </c>
      <c r="C66" s="287">
        <v>1</v>
      </c>
      <c r="D66" s="287">
        <v>1</v>
      </c>
      <c r="E66" s="287">
        <v>1.4310132505787894</v>
      </c>
      <c r="F66" s="531">
        <v>3.7288310920644303</v>
      </c>
      <c r="G66" s="195"/>
      <c r="H66" s="195"/>
      <c r="I66" s="195"/>
      <c r="J66" s="195"/>
      <c r="K66" s="195"/>
      <c r="L66" s="195"/>
      <c r="M66" s="195"/>
      <c r="N66" s="195"/>
      <c r="O66" s="195"/>
      <c r="P66" s="195"/>
      <c r="Q66" s="195"/>
      <c r="R66" s="195"/>
      <c r="S66" s="195"/>
      <c r="T66" s="195"/>
      <c r="U66" s="195"/>
      <c r="V66" s="195"/>
      <c r="W66" s="195"/>
      <c r="X66" s="195"/>
      <c r="Y66" s="195"/>
    </row>
    <row r="67" spans="1:25" ht="12.75" customHeight="1" x14ac:dyDescent="0.3">
      <c r="A67" s="195"/>
      <c r="B67" s="277" t="s">
        <v>95</v>
      </c>
      <c r="C67" s="287">
        <v>1</v>
      </c>
      <c r="D67" s="287">
        <v>1</v>
      </c>
      <c r="E67" s="287">
        <v>1.4347826086956523</v>
      </c>
      <c r="F67" s="531">
        <v>3.7288310920644303</v>
      </c>
      <c r="G67" s="195"/>
      <c r="H67" s="195"/>
      <c r="I67" s="195"/>
      <c r="J67" s="195"/>
      <c r="K67" s="195"/>
      <c r="L67" s="195"/>
      <c r="M67" s="195"/>
      <c r="N67" s="195"/>
      <c r="O67" s="195"/>
      <c r="P67" s="195"/>
      <c r="Q67" s="195"/>
      <c r="R67" s="195"/>
      <c r="S67" s="195"/>
      <c r="T67" s="195"/>
      <c r="U67" s="195"/>
      <c r="V67" s="195"/>
      <c r="W67" s="195"/>
      <c r="X67" s="195"/>
      <c r="Y67" s="195"/>
    </row>
    <row r="68" spans="1:25" ht="12.75" customHeight="1" thickBot="1" x14ac:dyDescent="0.35">
      <c r="A68" s="195"/>
      <c r="B68" s="441" t="s">
        <v>96</v>
      </c>
      <c r="C68" s="532">
        <v>1</v>
      </c>
      <c r="D68" s="532">
        <v>1</v>
      </c>
      <c r="E68" s="532">
        <v>1.4310132505787894</v>
      </c>
      <c r="F68" s="533">
        <v>3.7288310920644303</v>
      </c>
      <c r="G68" s="195"/>
      <c r="H68" s="195"/>
      <c r="I68" s="195"/>
      <c r="J68" s="195"/>
      <c r="K68" s="195"/>
      <c r="L68" s="195"/>
      <c r="M68" s="195"/>
      <c r="N68" s="195"/>
      <c r="O68" s="195"/>
      <c r="P68" s="195"/>
      <c r="Q68" s="195"/>
      <c r="R68" s="195"/>
      <c r="S68" s="195"/>
      <c r="T68" s="195"/>
      <c r="U68" s="195"/>
      <c r="V68" s="195"/>
      <c r="W68" s="195"/>
      <c r="X68" s="195"/>
      <c r="Y68" s="195"/>
    </row>
    <row r="69" spans="1:25" ht="12.75" customHeight="1" x14ac:dyDescent="0.3">
      <c r="A69" s="195"/>
      <c r="B69" s="201" t="s">
        <v>463</v>
      </c>
      <c r="C69" s="195"/>
      <c r="D69" s="195"/>
      <c r="E69" s="195"/>
      <c r="F69" s="195"/>
      <c r="G69" s="195"/>
      <c r="H69" s="195"/>
      <c r="I69" s="195"/>
      <c r="J69" s="195"/>
      <c r="K69" s="195"/>
      <c r="L69" s="195"/>
      <c r="M69" s="195"/>
      <c r="N69" s="195"/>
      <c r="O69" s="195"/>
      <c r="P69" s="195"/>
      <c r="Q69" s="195"/>
      <c r="R69" s="195"/>
      <c r="S69" s="195"/>
      <c r="T69" s="195"/>
      <c r="U69" s="195"/>
      <c r="V69" s="195"/>
      <c r="W69" s="195"/>
      <c r="X69" s="195"/>
      <c r="Y69" s="195"/>
    </row>
    <row r="70" spans="1:25" ht="12.75" customHeight="1" x14ac:dyDescent="0.3">
      <c r="A70" s="195"/>
      <c r="B70" s="195"/>
      <c r="C70" s="195"/>
      <c r="D70" s="195"/>
      <c r="E70" s="195"/>
      <c r="F70" s="195"/>
      <c r="G70" s="195"/>
      <c r="H70" s="195"/>
      <c r="I70" s="195"/>
      <c r="J70" s="195"/>
      <c r="K70" s="195"/>
      <c r="L70" s="195"/>
      <c r="M70" s="195"/>
      <c r="N70" s="195"/>
      <c r="O70" s="195"/>
      <c r="P70" s="195"/>
      <c r="Q70" s="195"/>
      <c r="R70" s="195"/>
      <c r="S70" s="195"/>
      <c r="T70" s="195"/>
      <c r="U70" s="195"/>
      <c r="V70" s="195"/>
      <c r="W70" s="195"/>
      <c r="X70" s="195"/>
      <c r="Y70" s="195"/>
    </row>
    <row r="71" spans="1:25" ht="12.75" customHeight="1" x14ac:dyDescent="0.3">
      <c r="A71" s="185"/>
      <c r="B71" s="568" t="s">
        <v>210</v>
      </c>
      <c r="C71" s="568"/>
      <c r="D71" s="568"/>
      <c r="E71" s="568"/>
      <c r="F71" s="568"/>
      <c r="G71" s="568"/>
      <c r="H71" s="568"/>
      <c r="I71" s="568"/>
      <c r="J71" s="568"/>
      <c r="K71" s="568"/>
      <c r="L71" s="568"/>
      <c r="M71" s="568"/>
      <c r="N71" s="568"/>
      <c r="O71" s="568"/>
      <c r="P71" s="568"/>
      <c r="Q71" s="568"/>
      <c r="R71" s="568"/>
      <c r="S71" s="568"/>
      <c r="T71" s="568"/>
      <c r="U71" s="568"/>
      <c r="V71" s="568"/>
      <c r="W71" s="568"/>
      <c r="X71" s="568"/>
      <c r="Y71" s="568"/>
    </row>
    <row r="72" spans="1:25" ht="12.75" customHeight="1" x14ac:dyDescent="0.3">
      <c r="A72" s="185"/>
      <c r="B72" s="568"/>
      <c r="C72" s="568"/>
      <c r="D72" s="568"/>
      <c r="E72" s="568"/>
      <c r="F72" s="568"/>
      <c r="G72" s="568"/>
      <c r="H72" s="568"/>
      <c r="I72" s="568"/>
      <c r="J72" s="568"/>
      <c r="K72" s="568"/>
      <c r="L72" s="568"/>
      <c r="M72" s="568"/>
      <c r="N72" s="568"/>
      <c r="O72" s="568"/>
      <c r="P72" s="568"/>
      <c r="Q72" s="568"/>
      <c r="R72" s="568"/>
      <c r="S72" s="568"/>
      <c r="T72" s="568"/>
      <c r="U72" s="568"/>
      <c r="V72" s="568"/>
      <c r="W72" s="568"/>
      <c r="X72" s="568"/>
      <c r="Y72" s="568"/>
    </row>
    <row r="73" spans="1:25" ht="12.75" customHeight="1" thickBot="1" x14ac:dyDescent="0.35">
      <c r="A73" s="195"/>
      <c r="B73" s="289"/>
      <c r="C73" s="290"/>
      <c r="D73" s="290"/>
      <c r="E73" s="290"/>
      <c r="F73" s="290"/>
      <c r="G73" s="291"/>
      <c r="H73" s="291"/>
      <c r="I73" s="53"/>
      <c r="J73" s="53"/>
      <c r="K73" s="195"/>
      <c r="L73" s="195"/>
      <c r="M73" s="195"/>
      <c r="N73" s="195"/>
      <c r="O73" s="195"/>
      <c r="P73" s="195"/>
      <c r="Q73" s="195"/>
      <c r="R73" s="195"/>
      <c r="S73" s="195"/>
      <c r="T73" s="195"/>
      <c r="U73" s="195"/>
      <c r="V73" s="195"/>
      <c r="W73" s="195"/>
      <c r="X73" s="195"/>
      <c r="Y73" s="195"/>
    </row>
    <row r="74" spans="1:25" ht="12.75" customHeight="1" x14ac:dyDescent="0.3">
      <c r="A74" s="195"/>
      <c r="B74" s="659" t="s">
        <v>551</v>
      </c>
      <c r="C74" s="668"/>
      <c r="D74" s="668"/>
      <c r="E74" s="668"/>
      <c r="F74" s="668"/>
      <c r="G74" s="668"/>
      <c r="H74" s="668"/>
      <c r="I74" s="668"/>
      <c r="J74" s="668"/>
      <c r="K74" s="668"/>
      <c r="L74" s="668"/>
      <c r="M74" s="668"/>
      <c r="N74" s="668"/>
      <c r="O74" s="669"/>
      <c r="P74" s="195"/>
      <c r="Q74" s="195"/>
      <c r="R74" s="195"/>
      <c r="S74" s="195"/>
      <c r="T74" s="195"/>
      <c r="U74" s="195"/>
      <c r="V74" s="195"/>
      <c r="W74" s="195"/>
      <c r="X74" s="195"/>
      <c r="Y74" s="195"/>
    </row>
    <row r="75" spans="1:25" ht="12.75" customHeight="1" x14ac:dyDescent="0.3">
      <c r="A75" s="195"/>
      <c r="B75" s="670"/>
      <c r="C75" s="671"/>
      <c r="D75" s="671"/>
      <c r="E75" s="671"/>
      <c r="F75" s="671"/>
      <c r="G75" s="671"/>
      <c r="H75" s="671"/>
      <c r="I75" s="671"/>
      <c r="J75" s="671"/>
      <c r="K75" s="671"/>
      <c r="L75" s="671"/>
      <c r="M75" s="671"/>
      <c r="N75" s="671"/>
      <c r="O75" s="672"/>
      <c r="P75" s="195"/>
      <c r="Q75" s="195"/>
      <c r="R75" s="195"/>
      <c r="S75" s="195"/>
      <c r="T75" s="195"/>
      <c r="U75" s="195"/>
      <c r="V75" s="195"/>
      <c r="W75" s="195"/>
      <c r="X75" s="195"/>
      <c r="Y75" s="195"/>
    </row>
    <row r="76" spans="1:25" ht="12.75" customHeight="1" x14ac:dyDescent="0.3">
      <c r="A76" s="195"/>
      <c r="B76" s="670"/>
      <c r="C76" s="671"/>
      <c r="D76" s="671"/>
      <c r="E76" s="671"/>
      <c r="F76" s="671"/>
      <c r="G76" s="671"/>
      <c r="H76" s="671"/>
      <c r="I76" s="671"/>
      <c r="J76" s="671"/>
      <c r="K76" s="671"/>
      <c r="L76" s="671"/>
      <c r="M76" s="671"/>
      <c r="N76" s="671"/>
      <c r="O76" s="672"/>
      <c r="P76" s="195"/>
      <c r="Q76" s="195"/>
      <c r="R76" s="195"/>
      <c r="S76" s="195"/>
      <c r="T76" s="195"/>
      <c r="U76" s="195"/>
      <c r="V76" s="195"/>
      <c r="W76" s="195"/>
      <c r="X76" s="195"/>
      <c r="Y76" s="195"/>
    </row>
    <row r="77" spans="1:25" ht="12.75" customHeight="1" x14ac:dyDescent="0.3">
      <c r="A77" s="195"/>
      <c r="B77" s="670"/>
      <c r="C77" s="671"/>
      <c r="D77" s="671"/>
      <c r="E77" s="671"/>
      <c r="F77" s="671"/>
      <c r="G77" s="671"/>
      <c r="H77" s="671"/>
      <c r="I77" s="671"/>
      <c r="J77" s="671"/>
      <c r="K77" s="671"/>
      <c r="L77" s="671"/>
      <c r="M77" s="671"/>
      <c r="N77" s="671"/>
      <c r="O77" s="672"/>
      <c r="P77" s="195"/>
      <c r="Q77" s="195"/>
      <c r="R77" s="195"/>
      <c r="S77" s="195"/>
      <c r="T77" s="195"/>
      <c r="U77" s="195"/>
      <c r="V77" s="195"/>
      <c r="W77" s="195"/>
      <c r="X77" s="195"/>
      <c r="Y77" s="195"/>
    </row>
    <row r="78" spans="1:25" ht="12.75" customHeight="1" x14ac:dyDescent="0.3">
      <c r="A78" s="195"/>
      <c r="B78" s="670"/>
      <c r="C78" s="671"/>
      <c r="D78" s="671"/>
      <c r="E78" s="671"/>
      <c r="F78" s="671"/>
      <c r="G78" s="671"/>
      <c r="H78" s="671"/>
      <c r="I78" s="671"/>
      <c r="J78" s="671"/>
      <c r="K78" s="671"/>
      <c r="L78" s="671"/>
      <c r="M78" s="671"/>
      <c r="N78" s="671"/>
      <c r="O78" s="672"/>
      <c r="P78" s="195"/>
      <c r="Q78" s="195"/>
      <c r="R78" s="195"/>
      <c r="S78" s="195"/>
      <c r="T78" s="195"/>
      <c r="U78" s="195"/>
      <c r="V78" s="195"/>
      <c r="W78" s="195"/>
      <c r="X78" s="195"/>
      <c r="Y78" s="195"/>
    </row>
    <row r="79" spans="1:25" ht="12.75" customHeight="1" x14ac:dyDescent="0.3">
      <c r="A79" s="195"/>
      <c r="B79" s="670"/>
      <c r="C79" s="671"/>
      <c r="D79" s="671"/>
      <c r="E79" s="671"/>
      <c r="F79" s="671"/>
      <c r="G79" s="671"/>
      <c r="H79" s="671"/>
      <c r="I79" s="671"/>
      <c r="J79" s="671"/>
      <c r="K79" s="671"/>
      <c r="L79" s="671"/>
      <c r="M79" s="671"/>
      <c r="N79" s="671"/>
      <c r="O79" s="672"/>
      <c r="P79" s="195"/>
      <c r="Q79" s="195"/>
      <c r="R79" s="195"/>
      <c r="S79" s="195"/>
      <c r="T79" s="195"/>
      <c r="U79" s="195"/>
      <c r="V79" s="195"/>
      <c r="W79" s="195"/>
      <c r="X79" s="195"/>
      <c r="Y79" s="195"/>
    </row>
    <row r="80" spans="1:25" ht="12.75" customHeight="1" x14ac:dyDescent="0.3">
      <c r="A80" s="195"/>
      <c r="B80" s="670"/>
      <c r="C80" s="671"/>
      <c r="D80" s="671"/>
      <c r="E80" s="671"/>
      <c r="F80" s="671"/>
      <c r="G80" s="671"/>
      <c r="H80" s="671"/>
      <c r="I80" s="671"/>
      <c r="J80" s="671"/>
      <c r="K80" s="671"/>
      <c r="L80" s="671"/>
      <c r="M80" s="671"/>
      <c r="N80" s="671"/>
      <c r="O80" s="672"/>
      <c r="P80" s="195"/>
      <c r="Q80" s="195"/>
      <c r="R80" s="195"/>
      <c r="S80" s="195"/>
      <c r="T80" s="195"/>
      <c r="U80" s="195"/>
      <c r="V80" s="195"/>
      <c r="W80" s="195"/>
      <c r="X80" s="195"/>
      <c r="Y80" s="195"/>
    </row>
    <row r="81" spans="1:25" ht="12.75" customHeight="1" x14ac:dyDescent="0.3">
      <c r="A81" s="195"/>
      <c r="B81" s="670"/>
      <c r="C81" s="671"/>
      <c r="D81" s="671"/>
      <c r="E81" s="671"/>
      <c r="F81" s="671"/>
      <c r="G81" s="671"/>
      <c r="H81" s="671"/>
      <c r="I81" s="671"/>
      <c r="J81" s="671"/>
      <c r="K81" s="671"/>
      <c r="L81" s="671"/>
      <c r="M81" s="671"/>
      <c r="N81" s="671"/>
      <c r="O81" s="672"/>
      <c r="P81" s="195"/>
      <c r="Q81" s="195"/>
      <c r="R81" s="195"/>
      <c r="S81" s="195"/>
      <c r="T81" s="195"/>
      <c r="U81" s="195"/>
      <c r="V81" s="195"/>
      <c r="W81" s="195"/>
      <c r="X81" s="195"/>
      <c r="Y81" s="195"/>
    </row>
    <row r="82" spans="1:25" ht="12.75" customHeight="1" x14ac:dyDescent="0.3">
      <c r="A82" s="195"/>
      <c r="B82" s="670"/>
      <c r="C82" s="671"/>
      <c r="D82" s="671"/>
      <c r="E82" s="671"/>
      <c r="F82" s="671"/>
      <c r="G82" s="671"/>
      <c r="H82" s="671"/>
      <c r="I82" s="671"/>
      <c r="J82" s="671"/>
      <c r="K82" s="671"/>
      <c r="L82" s="671"/>
      <c r="M82" s="671"/>
      <c r="N82" s="671"/>
      <c r="O82" s="672"/>
      <c r="P82" s="195"/>
      <c r="Q82" s="195"/>
      <c r="R82" s="195"/>
      <c r="S82" s="195"/>
      <c r="T82" s="195"/>
      <c r="U82" s="195"/>
      <c r="V82" s="195"/>
      <c r="W82" s="195"/>
      <c r="X82" s="195"/>
      <c r="Y82" s="195"/>
    </row>
    <row r="83" spans="1:25" ht="12.75" customHeight="1" x14ac:dyDescent="0.3">
      <c r="A83" s="195"/>
      <c r="B83" s="670"/>
      <c r="C83" s="671"/>
      <c r="D83" s="671"/>
      <c r="E83" s="671"/>
      <c r="F83" s="671"/>
      <c r="G83" s="671"/>
      <c r="H83" s="671"/>
      <c r="I83" s="671"/>
      <c r="J83" s="671"/>
      <c r="K83" s="671"/>
      <c r="L83" s="671"/>
      <c r="M83" s="671"/>
      <c r="N83" s="671"/>
      <c r="O83" s="672"/>
      <c r="P83" s="195"/>
      <c r="Q83" s="195"/>
      <c r="R83" s="195"/>
      <c r="S83" s="195"/>
      <c r="T83" s="195"/>
      <c r="U83" s="195"/>
      <c r="V83" s="195"/>
      <c r="W83" s="195"/>
      <c r="X83" s="195"/>
      <c r="Y83" s="195"/>
    </row>
    <row r="84" spans="1:25" ht="12.75" customHeight="1" x14ac:dyDescent="0.3">
      <c r="A84" s="195"/>
      <c r="B84" s="670"/>
      <c r="C84" s="671"/>
      <c r="D84" s="671"/>
      <c r="E84" s="671"/>
      <c r="F84" s="671"/>
      <c r="G84" s="671"/>
      <c r="H84" s="671"/>
      <c r="I84" s="671"/>
      <c r="J84" s="671"/>
      <c r="K84" s="671"/>
      <c r="L84" s="671"/>
      <c r="M84" s="671"/>
      <c r="N84" s="671"/>
      <c r="O84" s="672"/>
      <c r="P84" s="195"/>
      <c r="Q84" s="195"/>
      <c r="R84" s="195"/>
      <c r="S84" s="195"/>
      <c r="T84" s="195"/>
      <c r="U84" s="195"/>
      <c r="V84" s="195"/>
      <c r="W84" s="195"/>
      <c r="X84" s="195"/>
      <c r="Y84" s="195"/>
    </row>
    <row r="85" spans="1:25" ht="12.75" customHeight="1" x14ac:dyDescent="0.3">
      <c r="A85" s="195"/>
      <c r="B85" s="670"/>
      <c r="C85" s="671"/>
      <c r="D85" s="671"/>
      <c r="E85" s="671"/>
      <c r="F85" s="671"/>
      <c r="G85" s="671"/>
      <c r="H85" s="671"/>
      <c r="I85" s="671"/>
      <c r="J85" s="671"/>
      <c r="K85" s="671"/>
      <c r="L85" s="671"/>
      <c r="M85" s="671"/>
      <c r="N85" s="671"/>
      <c r="O85" s="672"/>
      <c r="P85" s="195"/>
      <c r="Q85" s="195"/>
      <c r="R85" s="195"/>
      <c r="S85" s="195"/>
      <c r="T85" s="195"/>
      <c r="U85" s="195"/>
      <c r="V85" s="195"/>
      <c r="W85" s="195"/>
      <c r="X85" s="195"/>
      <c r="Y85" s="195"/>
    </row>
    <row r="86" spans="1:25" ht="12.75" customHeight="1" x14ac:dyDescent="0.3">
      <c r="A86" s="195"/>
      <c r="B86" s="670"/>
      <c r="C86" s="671"/>
      <c r="D86" s="671"/>
      <c r="E86" s="671"/>
      <c r="F86" s="671"/>
      <c r="G86" s="671"/>
      <c r="H86" s="671"/>
      <c r="I86" s="671"/>
      <c r="J86" s="671"/>
      <c r="K86" s="671"/>
      <c r="L86" s="671"/>
      <c r="M86" s="671"/>
      <c r="N86" s="671"/>
      <c r="O86" s="672"/>
      <c r="P86" s="195"/>
      <c r="Q86" s="195"/>
      <c r="R86" s="195"/>
      <c r="S86" s="195"/>
      <c r="T86" s="195"/>
      <c r="U86" s="195"/>
      <c r="V86" s="195"/>
      <c r="W86" s="195"/>
      <c r="X86" s="195"/>
      <c r="Y86" s="195"/>
    </row>
    <row r="87" spans="1:25" ht="12.75" customHeight="1" x14ac:dyDescent="0.3">
      <c r="A87" s="195"/>
      <c r="B87" s="670"/>
      <c r="C87" s="671"/>
      <c r="D87" s="671"/>
      <c r="E87" s="671"/>
      <c r="F87" s="671"/>
      <c r="G87" s="671"/>
      <c r="H87" s="671"/>
      <c r="I87" s="671"/>
      <c r="J87" s="671"/>
      <c r="K87" s="671"/>
      <c r="L87" s="671"/>
      <c r="M87" s="671"/>
      <c r="N87" s="671"/>
      <c r="O87" s="672"/>
      <c r="P87" s="195"/>
      <c r="Q87" s="195"/>
      <c r="R87" s="195"/>
      <c r="S87" s="195"/>
      <c r="T87" s="195"/>
      <c r="U87" s="195"/>
      <c r="V87" s="195"/>
      <c r="W87" s="195"/>
      <c r="X87" s="195"/>
      <c r="Y87" s="195"/>
    </row>
    <row r="88" spans="1:25" ht="12.75" customHeight="1" x14ac:dyDescent="0.3">
      <c r="A88" s="195"/>
      <c r="B88" s="670"/>
      <c r="C88" s="671"/>
      <c r="D88" s="671"/>
      <c r="E88" s="671"/>
      <c r="F88" s="671"/>
      <c r="G88" s="671"/>
      <c r="H88" s="671"/>
      <c r="I88" s="671"/>
      <c r="J88" s="671"/>
      <c r="K88" s="671"/>
      <c r="L88" s="671"/>
      <c r="M88" s="671"/>
      <c r="N88" s="671"/>
      <c r="O88" s="672"/>
      <c r="P88" s="195"/>
      <c r="Q88" s="195"/>
      <c r="R88" s="195"/>
      <c r="S88" s="195"/>
      <c r="T88" s="195"/>
      <c r="U88" s="195"/>
      <c r="V88" s="195"/>
      <c r="W88" s="195"/>
      <c r="X88" s="195"/>
      <c r="Y88" s="195"/>
    </row>
    <row r="89" spans="1:25" ht="12.75" customHeight="1" x14ac:dyDescent="0.3">
      <c r="A89" s="195"/>
      <c r="B89" s="670"/>
      <c r="C89" s="671"/>
      <c r="D89" s="671"/>
      <c r="E89" s="671"/>
      <c r="F89" s="671"/>
      <c r="G89" s="671"/>
      <c r="H89" s="671"/>
      <c r="I89" s="671"/>
      <c r="J89" s="671"/>
      <c r="K89" s="671"/>
      <c r="L89" s="671"/>
      <c r="M89" s="671"/>
      <c r="N89" s="671"/>
      <c r="O89" s="672"/>
      <c r="P89" s="195"/>
      <c r="Q89" s="195"/>
      <c r="R89" s="195"/>
      <c r="S89" s="195"/>
      <c r="T89" s="195"/>
      <c r="U89" s="195"/>
      <c r="V89" s="195"/>
      <c r="W89" s="195"/>
      <c r="X89" s="195"/>
      <c r="Y89" s="195"/>
    </row>
    <row r="90" spans="1:25" ht="12.75" customHeight="1" x14ac:dyDescent="0.3">
      <c r="A90" s="195"/>
      <c r="B90" s="670"/>
      <c r="C90" s="671"/>
      <c r="D90" s="671"/>
      <c r="E90" s="671"/>
      <c r="F90" s="671"/>
      <c r="G90" s="671"/>
      <c r="H90" s="671"/>
      <c r="I90" s="671"/>
      <c r="J90" s="671"/>
      <c r="K90" s="671"/>
      <c r="L90" s="671"/>
      <c r="M90" s="671"/>
      <c r="N90" s="671"/>
      <c r="O90" s="672"/>
      <c r="P90" s="195"/>
      <c r="Q90" s="195"/>
      <c r="R90" s="195"/>
      <c r="S90" s="195"/>
      <c r="T90" s="195"/>
      <c r="U90" s="195"/>
      <c r="V90" s="195"/>
      <c r="W90" s="195"/>
      <c r="X90" s="195"/>
      <c r="Y90" s="195"/>
    </row>
    <row r="91" spans="1:25" ht="12.75" customHeight="1" x14ac:dyDescent="0.3">
      <c r="A91" s="195"/>
      <c r="B91" s="670"/>
      <c r="C91" s="671"/>
      <c r="D91" s="671"/>
      <c r="E91" s="671"/>
      <c r="F91" s="671"/>
      <c r="G91" s="671"/>
      <c r="H91" s="671"/>
      <c r="I91" s="671"/>
      <c r="J91" s="671"/>
      <c r="K91" s="671"/>
      <c r="L91" s="671"/>
      <c r="M91" s="671"/>
      <c r="N91" s="671"/>
      <c r="O91" s="672"/>
      <c r="P91" s="195"/>
      <c r="Q91" s="195"/>
      <c r="R91" s="195"/>
      <c r="S91" s="195"/>
      <c r="T91" s="195"/>
      <c r="U91" s="195"/>
      <c r="V91" s="195"/>
      <c r="W91" s="195"/>
      <c r="X91" s="195"/>
      <c r="Y91" s="195"/>
    </row>
    <row r="92" spans="1:25" ht="12.75" customHeight="1" x14ac:dyDescent="0.3">
      <c r="A92" s="195"/>
      <c r="B92" s="670"/>
      <c r="C92" s="671"/>
      <c r="D92" s="671"/>
      <c r="E92" s="671"/>
      <c r="F92" s="671"/>
      <c r="G92" s="671"/>
      <c r="H92" s="671"/>
      <c r="I92" s="671"/>
      <c r="J92" s="671"/>
      <c r="K92" s="671"/>
      <c r="L92" s="671"/>
      <c r="M92" s="671"/>
      <c r="N92" s="671"/>
      <c r="O92" s="672"/>
      <c r="P92" s="195"/>
      <c r="Q92" s="195"/>
      <c r="R92" s="195"/>
      <c r="S92" s="195"/>
      <c r="T92" s="195"/>
      <c r="U92" s="195"/>
      <c r="V92" s="195"/>
      <c r="W92" s="195"/>
      <c r="X92" s="195"/>
      <c r="Y92" s="195"/>
    </row>
    <row r="93" spans="1:25" ht="12.75" customHeight="1" x14ac:dyDescent="0.3">
      <c r="A93" s="195"/>
      <c r="B93" s="670"/>
      <c r="C93" s="671"/>
      <c r="D93" s="671"/>
      <c r="E93" s="671"/>
      <c r="F93" s="671"/>
      <c r="G93" s="671"/>
      <c r="H93" s="671"/>
      <c r="I93" s="671"/>
      <c r="J93" s="671"/>
      <c r="K93" s="671"/>
      <c r="L93" s="671"/>
      <c r="M93" s="671"/>
      <c r="N93" s="671"/>
      <c r="O93" s="672"/>
      <c r="P93" s="195"/>
      <c r="Q93" s="195"/>
      <c r="R93" s="195"/>
      <c r="S93" s="195"/>
      <c r="T93" s="195"/>
      <c r="U93" s="195"/>
      <c r="V93" s="195"/>
      <c r="W93" s="195"/>
      <c r="X93" s="195"/>
      <c r="Y93" s="195"/>
    </row>
    <row r="94" spans="1:25" ht="12.75" customHeight="1" x14ac:dyDescent="0.3">
      <c r="A94" s="195"/>
      <c r="B94" s="670"/>
      <c r="C94" s="671"/>
      <c r="D94" s="671"/>
      <c r="E94" s="671"/>
      <c r="F94" s="671"/>
      <c r="G94" s="671"/>
      <c r="H94" s="671"/>
      <c r="I94" s="671"/>
      <c r="J94" s="671"/>
      <c r="K94" s="671"/>
      <c r="L94" s="671"/>
      <c r="M94" s="671"/>
      <c r="N94" s="671"/>
      <c r="O94" s="672"/>
      <c r="P94" s="195"/>
      <c r="Q94" s="195"/>
      <c r="R94" s="195"/>
      <c r="S94" s="195"/>
      <c r="T94" s="195"/>
      <c r="U94" s="195"/>
      <c r="V94" s="195"/>
      <c r="W94" s="195"/>
      <c r="X94" s="195"/>
      <c r="Y94" s="195"/>
    </row>
    <row r="95" spans="1:25" ht="12.75" customHeight="1" x14ac:dyDescent="0.3">
      <c r="A95" s="195"/>
      <c r="B95" s="670"/>
      <c r="C95" s="671"/>
      <c r="D95" s="671"/>
      <c r="E95" s="671"/>
      <c r="F95" s="671"/>
      <c r="G95" s="671"/>
      <c r="H95" s="671"/>
      <c r="I95" s="671"/>
      <c r="J95" s="671"/>
      <c r="K95" s="671"/>
      <c r="L95" s="671"/>
      <c r="M95" s="671"/>
      <c r="N95" s="671"/>
      <c r="O95" s="672"/>
      <c r="P95" s="195"/>
      <c r="Q95" s="195"/>
      <c r="R95" s="195"/>
      <c r="S95" s="195"/>
      <c r="T95" s="195"/>
      <c r="U95" s="195"/>
      <c r="V95" s="195"/>
      <c r="W95" s="195"/>
      <c r="X95" s="195"/>
      <c r="Y95" s="195"/>
    </row>
    <row r="96" spans="1:25" ht="12.75" customHeight="1" x14ac:dyDescent="0.3">
      <c r="A96" s="195"/>
      <c r="B96" s="670"/>
      <c r="C96" s="671"/>
      <c r="D96" s="671"/>
      <c r="E96" s="671"/>
      <c r="F96" s="671"/>
      <c r="G96" s="671"/>
      <c r="H96" s="671"/>
      <c r="I96" s="671"/>
      <c r="J96" s="671"/>
      <c r="K96" s="671"/>
      <c r="L96" s="671"/>
      <c r="M96" s="671"/>
      <c r="N96" s="671"/>
      <c r="O96" s="672"/>
      <c r="P96" s="195"/>
      <c r="Q96" s="195"/>
      <c r="R96" s="195"/>
      <c r="S96" s="195"/>
      <c r="T96" s="195"/>
      <c r="U96" s="195"/>
      <c r="V96" s="195"/>
      <c r="W96" s="195"/>
      <c r="X96" s="195"/>
      <c r="Y96" s="195"/>
    </row>
    <row r="97" spans="1:25" ht="12.75" customHeight="1" x14ac:dyDescent="0.3">
      <c r="A97" s="195"/>
      <c r="B97" s="670"/>
      <c r="C97" s="671"/>
      <c r="D97" s="671"/>
      <c r="E97" s="671"/>
      <c r="F97" s="671"/>
      <c r="G97" s="671"/>
      <c r="H97" s="671"/>
      <c r="I97" s="671"/>
      <c r="J97" s="671"/>
      <c r="K97" s="671"/>
      <c r="L97" s="671"/>
      <c r="M97" s="671"/>
      <c r="N97" s="671"/>
      <c r="O97" s="672"/>
      <c r="P97" s="195"/>
      <c r="Q97" s="195"/>
      <c r="R97" s="195"/>
      <c r="S97" s="195"/>
      <c r="T97" s="195"/>
      <c r="U97" s="195"/>
      <c r="V97" s="195"/>
      <c r="W97" s="195"/>
      <c r="X97" s="195"/>
      <c r="Y97" s="195"/>
    </row>
    <row r="98" spans="1:25" ht="12.75" customHeight="1" x14ac:dyDescent="0.3">
      <c r="A98" s="195"/>
      <c r="B98" s="670"/>
      <c r="C98" s="671"/>
      <c r="D98" s="671"/>
      <c r="E98" s="671"/>
      <c r="F98" s="671"/>
      <c r="G98" s="671"/>
      <c r="H98" s="671"/>
      <c r="I98" s="671"/>
      <c r="J98" s="671"/>
      <c r="K98" s="671"/>
      <c r="L98" s="671"/>
      <c r="M98" s="671"/>
      <c r="N98" s="671"/>
      <c r="O98" s="672"/>
      <c r="P98" s="195"/>
      <c r="Q98" s="195"/>
      <c r="R98" s="195"/>
      <c r="S98" s="195"/>
      <c r="T98" s="195"/>
      <c r="U98" s="195"/>
      <c r="V98" s="195"/>
      <c r="W98" s="195"/>
      <c r="X98" s="195"/>
      <c r="Y98" s="195"/>
    </row>
    <row r="99" spans="1:25" ht="12.75" customHeight="1" x14ac:dyDescent="0.3">
      <c r="A99" s="195"/>
      <c r="B99" s="670"/>
      <c r="C99" s="671"/>
      <c r="D99" s="671"/>
      <c r="E99" s="671"/>
      <c r="F99" s="671"/>
      <c r="G99" s="671"/>
      <c r="H99" s="671"/>
      <c r="I99" s="671"/>
      <c r="J99" s="671"/>
      <c r="K99" s="671"/>
      <c r="L99" s="671"/>
      <c r="M99" s="671"/>
      <c r="N99" s="671"/>
      <c r="O99" s="672"/>
      <c r="P99" s="195"/>
      <c r="Q99" s="195"/>
      <c r="R99" s="195"/>
      <c r="S99" s="195"/>
      <c r="T99" s="195"/>
      <c r="U99" s="195"/>
      <c r="V99" s="195"/>
      <c r="W99" s="195"/>
      <c r="X99" s="195"/>
      <c r="Y99" s="195"/>
    </row>
    <row r="100" spans="1:25" ht="12.75" customHeight="1" x14ac:dyDescent="0.3">
      <c r="A100" s="195"/>
      <c r="B100" s="670"/>
      <c r="C100" s="671"/>
      <c r="D100" s="671"/>
      <c r="E100" s="671"/>
      <c r="F100" s="671"/>
      <c r="G100" s="671"/>
      <c r="H100" s="671"/>
      <c r="I100" s="671"/>
      <c r="J100" s="671"/>
      <c r="K100" s="671"/>
      <c r="L100" s="671"/>
      <c r="M100" s="671"/>
      <c r="N100" s="671"/>
      <c r="O100" s="672"/>
      <c r="P100" s="195"/>
      <c r="Q100" s="195"/>
      <c r="R100" s="195"/>
      <c r="S100" s="195"/>
      <c r="T100" s="195"/>
      <c r="U100" s="195"/>
      <c r="V100" s="195"/>
      <c r="W100" s="195"/>
      <c r="X100" s="195"/>
      <c r="Y100" s="195"/>
    </row>
    <row r="101" spans="1:25" ht="12.75" customHeight="1" x14ac:dyDescent="0.3">
      <c r="A101" s="195"/>
      <c r="B101" s="670"/>
      <c r="C101" s="671"/>
      <c r="D101" s="671"/>
      <c r="E101" s="671"/>
      <c r="F101" s="671"/>
      <c r="G101" s="671"/>
      <c r="H101" s="671"/>
      <c r="I101" s="671"/>
      <c r="J101" s="671"/>
      <c r="K101" s="671"/>
      <c r="L101" s="671"/>
      <c r="M101" s="671"/>
      <c r="N101" s="671"/>
      <c r="O101" s="672"/>
      <c r="P101" s="195"/>
      <c r="Q101" s="195"/>
      <c r="R101" s="195"/>
      <c r="S101" s="195"/>
      <c r="T101" s="195"/>
      <c r="U101" s="195"/>
      <c r="V101" s="195"/>
      <c r="W101" s="195"/>
      <c r="X101" s="195"/>
      <c r="Y101" s="195"/>
    </row>
    <row r="102" spans="1:25" ht="12.75" customHeight="1" x14ac:dyDescent="0.3">
      <c r="A102" s="195"/>
      <c r="B102" s="670"/>
      <c r="C102" s="671"/>
      <c r="D102" s="671"/>
      <c r="E102" s="671"/>
      <c r="F102" s="671"/>
      <c r="G102" s="671"/>
      <c r="H102" s="671"/>
      <c r="I102" s="671"/>
      <c r="J102" s="671"/>
      <c r="K102" s="671"/>
      <c r="L102" s="671"/>
      <c r="M102" s="671"/>
      <c r="N102" s="671"/>
      <c r="O102" s="672"/>
      <c r="P102" s="195"/>
      <c r="Q102" s="195"/>
      <c r="R102" s="195"/>
      <c r="S102" s="195"/>
      <c r="T102" s="195"/>
      <c r="U102" s="195"/>
      <c r="V102" s="195"/>
      <c r="W102" s="195"/>
      <c r="X102" s="195"/>
      <c r="Y102" s="195"/>
    </row>
    <row r="103" spans="1:25" ht="12.75" customHeight="1" x14ac:dyDescent="0.3">
      <c r="A103" s="195"/>
      <c r="B103" s="670"/>
      <c r="C103" s="671"/>
      <c r="D103" s="671"/>
      <c r="E103" s="671"/>
      <c r="F103" s="671"/>
      <c r="G103" s="671"/>
      <c r="H103" s="671"/>
      <c r="I103" s="671"/>
      <c r="J103" s="671"/>
      <c r="K103" s="671"/>
      <c r="L103" s="671"/>
      <c r="M103" s="671"/>
      <c r="N103" s="671"/>
      <c r="O103" s="672"/>
      <c r="P103" s="195"/>
      <c r="Q103" s="195"/>
      <c r="R103" s="195"/>
      <c r="S103" s="195"/>
      <c r="T103" s="195"/>
      <c r="U103" s="195"/>
      <c r="V103" s="195"/>
      <c r="W103" s="195"/>
      <c r="X103" s="195"/>
      <c r="Y103" s="195"/>
    </row>
    <row r="104" spans="1:25" ht="12.75" customHeight="1" x14ac:dyDescent="0.3">
      <c r="A104" s="195"/>
      <c r="B104" s="670"/>
      <c r="C104" s="671"/>
      <c r="D104" s="671"/>
      <c r="E104" s="671"/>
      <c r="F104" s="671"/>
      <c r="G104" s="671"/>
      <c r="H104" s="671"/>
      <c r="I104" s="671"/>
      <c r="J104" s="671"/>
      <c r="K104" s="671"/>
      <c r="L104" s="671"/>
      <c r="M104" s="671"/>
      <c r="N104" s="671"/>
      <c r="O104" s="672"/>
      <c r="P104" s="195"/>
      <c r="Q104" s="195"/>
      <c r="R104" s="195"/>
      <c r="S104" s="195"/>
      <c r="T104" s="195"/>
      <c r="U104" s="195"/>
      <c r="V104" s="195"/>
      <c r="W104" s="195"/>
      <c r="X104" s="195"/>
      <c r="Y104" s="195"/>
    </row>
    <row r="105" spans="1:25" ht="12.75" customHeight="1" x14ac:dyDescent="0.3">
      <c r="A105" s="195"/>
      <c r="B105" s="670"/>
      <c r="C105" s="671"/>
      <c r="D105" s="671"/>
      <c r="E105" s="671"/>
      <c r="F105" s="671"/>
      <c r="G105" s="671"/>
      <c r="H105" s="671"/>
      <c r="I105" s="671"/>
      <c r="J105" s="671"/>
      <c r="K105" s="671"/>
      <c r="L105" s="671"/>
      <c r="M105" s="671"/>
      <c r="N105" s="671"/>
      <c r="O105" s="672"/>
      <c r="P105" s="195"/>
      <c r="Q105" s="195"/>
      <c r="R105" s="195"/>
      <c r="S105" s="195"/>
      <c r="T105" s="195"/>
      <c r="U105" s="195"/>
      <c r="V105" s="195"/>
      <c r="W105" s="195"/>
      <c r="X105" s="195"/>
      <c r="Y105" s="195"/>
    </row>
    <row r="106" spans="1:25" ht="12.75" customHeight="1" x14ac:dyDescent="0.3">
      <c r="A106" s="195"/>
      <c r="B106" s="670"/>
      <c r="C106" s="671"/>
      <c r="D106" s="671"/>
      <c r="E106" s="671"/>
      <c r="F106" s="671"/>
      <c r="G106" s="671"/>
      <c r="H106" s="671"/>
      <c r="I106" s="671"/>
      <c r="J106" s="671"/>
      <c r="K106" s="671"/>
      <c r="L106" s="671"/>
      <c r="M106" s="671"/>
      <c r="N106" s="671"/>
      <c r="O106" s="672"/>
      <c r="P106" s="195"/>
      <c r="Q106" s="195"/>
      <c r="R106" s="195"/>
      <c r="S106" s="195"/>
      <c r="T106" s="195"/>
      <c r="U106" s="195"/>
      <c r="V106" s="195"/>
      <c r="W106" s="195"/>
      <c r="X106" s="195"/>
      <c r="Y106" s="195"/>
    </row>
    <row r="107" spans="1:25" ht="12.75" customHeight="1" x14ac:dyDescent="0.3">
      <c r="A107" s="195"/>
      <c r="B107" s="670"/>
      <c r="C107" s="671"/>
      <c r="D107" s="671"/>
      <c r="E107" s="671"/>
      <c r="F107" s="671"/>
      <c r="G107" s="671"/>
      <c r="H107" s="671"/>
      <c r="I107" s="671"/>
      <c r="J107" s="671"/>
      <c r="K107" s="671"/>
      <c r="L107" s="671"/>
      <c r="M107" s="671"/>
      <c r="N107" s="671"/>
      <c r="O107" s="672"/>
      <c r="P107" s="195"/>
      <c r="Q107" s="195"/>
      <c r="R107" s="195"/>
      <c r="S107" s="195"/>
      <c r="T107" s="195"/>
      <c r="U107" s="195"/>
      <c r="V107" s="195"/>
      <c r="W107" s="195"/>
      <c r="X107" s="195"/>
      <c r="Y107" s="195"/>
    </row>
    <row r="108" spans="1:25" ht="12.75" customHeight="1" x14ac:dyDescent="0.3">
      <c r="A108" s="195"/>
      <c r="B108" s="670"/>
      <c r="C108" s="671"/>
      <c r="D108" s="671"/>
      <c r="E108" s="671"/>
      <c r="F108" s="671"/>
      <c r="G108" s="671"/>
      <c r="H108" s="671"/>
      <c r="I108" s="671"/>
      <c r="J108" s="671"/>
      <c r="K108" s="671"/>
      <c r="L108" s="671"/>
      <c r="M108" s="671"/>
      <c r="N108" s="671"/>
      <c r="O108" s="672"/>
      <c r="P108" s="195"/>
      <c r="Q108" s="195"/>
      <c r="R108" s="195"/>
      <c r="S108" s="195"/>
      <c r="T108" s="195"/>
      <c r="U108" s="195"/>
      <c r="V108" s="195"/>
      <c r="W108" s="195"/>
      <c r="X108" s="195"/>
      <c r="Y108" s="195"/>
    </row>
    <row r="109" spans="1:25" ht="12.75" customHeight="1" x14ac:dyDescent="0.3">
      <c r="A109" s="195"/>
      <c r="B109" s="670"/>
      <c r="C109" s="671"/>
      <c r="D109" s="671"/>
      <c r="E109" s="671"/>
      <c r="F109" s="671"/>
      <c r="G109" s="671"/>
      <c r="H109" s="671"/>
      <c r="I109" s="671"/>
      <c r="J109" s="671"/>
      <c r="K109" s="671"/>
      <c r="L109" s="671"/>
      <c r="M109" s="671"/>
      <c r="N109" s="671"/>
      <c r="O109" s="672"/>
      <c r="P109" s="195"/>
      <c r="Q109" s="195"/>
      <c r="R109" s="195"/>
      <c r="S109" s="195"/>
      <c r="T109" s="195"/>
      <c r="U109" s="195"/>
      <c r="V109" s="195"/>
      <c r="W109" s="195"/>
      <c r="X109" s="195"/>
      <c r="Y109" s="195"/>
    </row>
    <row r="110" spans="1:25" ht="12.75" customHeight="1" x14ac:dyDescent="0.3">
      <c r="A110" s="195"/>
      <c r="B110" s="670"/>
      <c r="C110" s="671"/>
      <c r="D110" s="671"/>
      <c r="E110" s="671"/>
      <c r="F110" s="671"/>
      <c r="G110" s="671"/>
      <c r="H110" s="671"/>
      <c r="I110" s="671"/>
      <c r="J110" s="671"/>
      <c r="K110" s="671"/>
      <c r="L110" s="671"/>
      <c r="M110" s="671"/>
      <c r="N110" s="671"/>
      <c r="O110" s="672"/>
      <c r="P110" s="195"/>
      <c r="Q110" s="195"/>
      <c r="R110" s="195"/>
      <c r="S110" s="195"/>
      <c r="T110" s="195"/>
      <c r="U110" s="195"/>
      <c r="V110" s="195"/>
      <c r="W110" s="195"/>
      <c r="X110" s="195"/>
      <c r="Y110" s="195"/>
    </row>
    <row r="111" spans="1:25" ht="12.75" customHeight="1" x14ac:dyDescent="0.3">
      <c r="A111" s="195"/>
      <c r="B111" s="670"/>
      <c r="C111" s="671"/>
      <c r="D111" s="671"/>
      <c r="E111" s="671"/>
      <c r="F111" s="671"/>
      <c r="G111" s="671"/>
      <c r="H111" s="671"/>
      <c r="I111" s="671"/>
      <c r="J111" s="671"/>
      <c r="K111" s="671"/>
      <c r="L111" s="671"/>
      <c r="M111" s="671"/>
      <c r="N111" s="671"/>
      <c r="O111" s="672"/>
      <c r="P111" s="195"/>
      <c r="Q111" s="195"/>
      <c r="R111" s="195"/>
      <c r="S111" s="195"/>
      <c r="T111" s="195"/>
      <c r="U111" s="195"/>
      <c r="V111" s="195"/>
      <c r="W111" s="195"/>
      <c r="X111" s="195"/>
      <c r="Y111" s="195"/>
    </row>
    <row r="112" spans="1:25" ht="12.75" customHeight="1" x14ac:dyDescent="0.3">
      <c r="A112" s="195"/>
      <c r="B112" s="670"/>
      <c r="C112" s="671"/>
      <c r="D112" s="671"/>
      <c r="E112" s="671"/>
      <c r="F112" s="671"/>
      <c r="G112" s="671"/>
      <c r="H112" s="671"/>
      <c r="I112" s="671"/>
      <c r="J112" s="671"/>
      <c r="K112" s="671"/>
      <c r="L112" s="671"/>
      <c r="M112" s="671"/>
      <c r="N112" s="671"/>
      <c r="O112" s="672"/>
      <c r="P112" s="195"/>
      <c r="Q112" s="195"/>
      <c r="R112" s="195"/>
      <c r="S112" s="195"/>
      <c r="T112" s="195"/>
      <c r="U112" s="195"/>
      <c r="V112" s="195"/>
      <c r="W112" s="195"/>
      <c r="X112" s="195"/>
      <c r="Y112" s="195"/>
    </row>
    <row r="113" spans="1:25" ht="12.75" customHeight="1" x14ac:dyDescent="0.3">
      <c r="A113" s="195"/>
      <c r="B113" s="670"/>
      <c r="C113" s="671"/>
      <c r="D113" s="671"/>
      <c r="E113" s="671"/>
      <c r="F113" s="671"/>
      <c r="G113" s="671"/>
      <c r="H113" s="671"/>
      <c r="I113" s="671"/>
      <c r="J113" s="671"/>
      <c r="K113" s="671"/>
      <c r="L113" s="671"/>
      <c r="M113" s="671"/>
      <c r="N113" s="671"/>
      <c r="O113" s="672"/>
      <c r="P113" s="195"/>
      <c r="Q113" s="195"/>
      <c r="R113" s="195"/>
      <c r="S113" s="195"/>
      <c r="T113" s="195"/>
      <c r="U113" s="195"/>
      <c r="V113" s="195"/>
      <c r="W113" s="195"/>
      <c r="X113" s="195"/>
      <c r="Y113" s="195"/>
    </row>
    <row r="114" spans="1:25" ht="12.75" customHeight="1" x14ac:dyDescent="0.3">
      <c r="A114" s="195"/>
      <c r="B114" s="670"/>
      <c r="C114" s="671"/>
      <c r="D114" s="671"/>
      <c r="E114" s="671"/>
      <c r="F114" s="671"/>
      <c r="G114" s="671"/>
      <c r="H114" s="671"/>
      <c r="I114" s="671"/>
      <c r="J114" s="671"/>
      <c r="K114" s="671"/>
      <c r="L114" s="671"/>
      <c r="M114" s="671"/>
      <c r="N114" s="671"/>
      <c r="O114" s="672"/>
      <c r="P114" s="195"/>
      <c r="Q114" s="195"/>
      <c r="R114" s="195"/>
      <c r="S114" s="195"/>
      <c r="T114" s="195"/>
      <c r="U114" s="195"/>
      <c r="V114" s="195"/>
      <c r="W114" s="195"/>
      <c r="X114" s="195"/>
      <c r="Y114" s="195"/>
    </row>
    <row r="115" spans="1:25" ht="12.75" customHeight="1" x14ac:dyDescent="0.3">
      <c r="A115" s="195"/>
      <c r="B115" s="670"/>
      <c r="C115" s="671"/>
      <c r="D115" s="671"/>
      <c r="E115" s="671"/>
      <c r="F115" s="671"/>
      <c r="G115" s="671"/>
      <c r="H115" s="671"/>
      <c r="I115" s="671"/>
      <c r="J115" s="671"/>
      <c r="K115" s="671"/>
      <c r="L115" s="671"/>
      <c r="M115" s="671"/>
      <c r="N115" s="671"/>
      <c r="O115" s="672"/>
      <c r="P115" s="195"/>
      <c r="Q115" s="195"/>
      <c r="R115" s="195"/>
      <c r="S115" s="195"/>
      <c r="T115" s="195"/>
      <c r="U115" s="195"/>
      <c r="V115" s="195"/>
      <c r="W115" s="195"/>
      <c r="X115" s="195"/>
      <c r="Y115" s="195"/>
    </row>
    <row r="116" spans="1:25" ht="12.75" customHeight="1" thickBot="1" x14ac:dyDescent="0.35">
      <c r="A116" s="195"/>
      <c r="B116" s="673"/>
      <c r="C116" s="674"/>
      <c r="D116" s="674"/>
      <c r="E116" s="674"/>
      <c r="F116" s="674"/>
      <c r="G116" s="674"/>
      <c r="H116" s="674"/>
      <c r="I116" s="674"/>
      <c r="J116" s="674"/>
      <c r="K116" s="674"/>
      <c r="L116" s="674"/>
      <c r="M116" s="674"/>
      <c r="N116" s="674"/>
      <c r="O116" s="675"/>
      <c r="P116" s="195"/>
      <c r="Q116" s="195"/>
      <c r="R116" s="195"/>
      <c r="S116" s="195"/>
      <c r="T116" s="195"/>
      <c r="U116" s="195"/>
      <c r="V116" s="195"/>
      <c r="W116" s="195"/>
      <c r="X116" s="195"/>
      <c r="Y116" s="195"/>
    </row>
    <row r="117" spans="1:25" ht="12.75" customHeight="1" x14ac:dyDescent="0.3">
      <c r="A117" s="195"/>
      <c r="B117" s="195"/>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row>
    <row r="118" spans="1:25" ht="12.75" customHeight="1" thickBot="1" x14ac:dyDescent="0.35">
      <c r="A118" s="195"/>
      <c r="B118" s="195"/>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row>
    <row r="119" spans="1:25" ht="12.75" customHeight="1" thickBot="1" x14ac:dyDescent="0.35">
      <c r="A119" s="195"/>
      <c r="B119" s="292" t="s">
        <v>157</v>
      </c>
      <c r="C119" s="293" t="s">
        <v>457</v>
      </c>
      <c r="D119" s="293" t="s">
        <v>456</v>
      </c>
      <c r="E119" s="294" t="s">
        <v>103</v>
      </c>
      <c r="F119" s="195"/>
      <c r="G119" s="195"/>
      <c r="H119" s="195"/>
      <c r="I119" s="195"/>
      <c r="J119" s="195"/>
      <c r="K119" s="195"/>
      <c r="L119" s="195"/>
      <c r="M119" s="195"/>
      <c r="N119" s="195"/>
      <c r="O119" s="195"/>
      <c r="P119" s="195"/>
      <c r="Q119" s="195"/>
      <c r="R119" s="195"/>
      <c r="S119" s="195"/>
      <c r="T119" s="195"/>
      <c r="U119" s="195"/>
      <c r="V119" s="195"/>
      <c r="W119" s="195"/>
      <c r="X119" s="195"/>
      <c r="Y119" s="195"/>
    </row>
    <row r="120" spans="1:25" ht="12.75" customHeight="1" x14ac:dyDescent="0.3">
      <c r="A120" s="195"/>
      <c r="B120" s="295"/>
      <c r="C120" s="296"/>
      <c r="D120" s="296"/>
      <c r="E120" s="297" t="s">
        <v>124</v>
      </c>
      <c r="F120" s="195"/>
      <c r="G120" s="195"/>
      <c r="H120" s="195"/>
      <c r="I120" s="195"/>
      <c r="J120" s="195"/>
      <c r="K120" s="195"/>
      <c r="L120" s="195"/>
      <c r="M120" s="195"/>
      <c r="N120" s="195"/>
      <c r="O120" s="195"/>
      <c r="P120" s="195"/>
      <c r="Q120" s="195"/>
      <c r="R120" s="195"/>
      <c r="S120" s="195"/>
      <c r="T120" s="195"/>
      <c r="U120" s="195"/>
      <c r="V120" s="195"/>
      <c r="W120" s="195"/>
      <c r="X120" s="195"/>
      <c r="Y120" s="195"/>
    </row>
    <row r="121" spans="1:25" ht="12.75" customHeight="1" x14ac:dyDescent="0.3">
      <c r="A121" s="195"/>
      <c r="B121" s="298"/>
      <c r="C121" s="299"/>
      <c r="D121" s="299"/>
      <c r="E121" s="300" t="s">
        <v>124</v>
      </c>
      <c r="F121" s="195"/>
      <c r="G121" s="195"/>
      <c r="H121" s="195"/>
      <c r="I121" s="195"/>
      <c r="J121" s="195"/>
      <c r="K121" s="195"/>
      <c r="L121" s="195"/>
      <c r="M121" s="195"/>
      <c r="N121" s="195"/>
      <c r="O121" s="195"/>
      <c r="P121" s="195"/>
      <c r="Q121" s="195"/>
      <c r="R121" s="195"/>
      <c r="S121" s="195"/>
      <c r="T121" s="195"/>
      <c r="U121" s="195"/>
      <c r="V121" s="195"/>
      <c r="W121" s="195"/>
      <c r="X121" s="195"/>
      <c r="Y121" s="195"/>
    </row>
    <row r="122" spans="1:25" ht="12.75" customHeight="1" x14ac:dyDescent="0.3">
      <c r="A122" s="195"/>
      <c r="B122" s="298"/>
      <c r="C122" s="299"/>
      <c r="D122" s="299"/>
      <c r="E122" s="300" t="s">
        <v>124</v>
      </c>
      <c r="F122" s="195"/>
      <c r="G122" s="195"/>
      <c r="H122" s="195"/>
      <c r="I122" s="195"/>
      <c r="J122" s="195"/>
      <c r="K122" s="195"/>
      <c r="L122" s="195"/>
      <c r="M122" s="195"/>
      <c r="N122" s="195"/>
      <c r="O122" s="195"/>
      <c r="P122" s="195"/>
      <c r="Q122" s="195"/>
      <c r="R122" s="195"/>
      <c r="S122" s="195"/>
      <c r="T122" s="195"/>
      <c r="U122" s="195"/>
      <c r="V122" s="195"/>
      <c r="W122" s="195"/>
      <c r="X122" s="195"/>
      <c r="Y122" s="195"/>
    </row>
    <row r="123" spans="1:25" ht="12.75" customHeight="1" x14ac:dyDescent="0.3">
      <c r="A123" s="195"/>
      <c r="B123" s="298"/>
      <c r="C123" s="299"/>
      <c r="D123" s="299"/>
      <c r="E123" s="300" t="s">
        <v>124</v>
      </c>
      <c r="F123" s="195"/>
      <c r="G123" s="195"/>
      <c r="H123" s="195"/>
      <c r="I123" s="195"/>
      <c r="J123" s="195"/>
      <c r="K123" s="195"/>
      <c r="L123" s="195"/>
      <c r="M123" s="195"/>
      <c r="N123" s="195"/>
      <c r="O123" s="195"/>
      <c r="P123" s="195"/>
      <c r="Q123" s="195"/>
      <c r="R123" s="195"/>
      <c r="S123" s="195"/>
      <c r="T123" s="195"/>
      <c r="U123" s="195"/>
      <c r="V123" s="195"/>
      <c r="W123" s="195"/>
      <c r="X123" s="195"/>
      <c r="Y123" s="195"/>
    </row>
    <row r="124" spans="1:25" ht="12.75" customHeight="1" x14ac:dyDescent="0.3">
      <c r="A124" s="195"/>
      <c r="B124" s="298"/>
      <c r="C124" s="299"/>
      <c r="D124" s="299"/>
      <c r="E124" s="300" t="s">
        <v>124</v>
      </c>
      <c r="F124" s="195"/>
      <c r="G124" s="195"/>
      <c r="H124" s="195"/>
      <c r="I124" s="195"/>
      <c r="J124" s="195"/>
      <c r="K124" s="195"/>
      <c r="L124" s="195"/>
      <c r="M124" s="195"/>
      <c r="N124" s="195"/>
      <c r="O124" s="195"/>
      <c r="P124" s="195"/>
      <c r="Q124" s="195"/>
      <c r="R124" s="195"/>
      <c r="S124" s="195"/>
      <c r="T124" s="195"/>
      <c r="U124" s="195"/>
      <c r="V124" s="195"/>
      <c r="W124" s="195"/>
      <c r="X124" s="195"/>
      <c r="Y124" s="195"/>
    </row>
    <row r="125" spans="1:25" ht="12.75" customHeight="1" thickBot="1" x14ac:dyDescent="0.35">
      <c r="A125" s="195"/>
      <c r="B125" s="490"/>
      <c r="C125" s="301"/>
      <c r="D125" s="301"/>
      <c r="E125" s="302" t="s">
        <v>124</v>
      </c>
      <c r="F125" s="195"/>
      <c r="G125" s="195"/>
      <c r="H125" s="195"/>
      <c r="I125" s="195"/>
      <c r="J125" s="195"/>
      <c r="K125" s="195"/>
      <c r="L125" s="195"/>
      <c r="M125" s="195"/>
      <c r="N125" s="195"/>
      <c r="O125" s="195"/>
      <c r="P125" s="195"/>
      <c r="Q125" s="195"/>
      <c r="R125" s="195"/>
      <c r="S125" s="195"/>
      <c r="T125" s="195"/>
      <c r="U125" s="195"/>
      <c r="V125" s="195"/>
      <c r="W125" s="195"/>
      <c r="X125" s="195"/>
      <c r="Y125" s="195"/>
    </row>
    <row r="126" spans="1:25" ht="12.75" customHeight="1" thickBot="1" x14ac:dyDescent="0.35">
      <c r="A126" s="195"/>
      <c r="B126" s="303" t="s">
        <v>547</v>
      </c>
      <c r="C126" s="304">
        <f>SUM(C120:C125)</f>
        <v>0</v>
      </c>
      <c r="D126" s="304">
        <f>SUM(D120:D125)</f>
        <v>0</v>
      </c>
      <c r="E126" s="305" t="s">
        <v>124</v>
      </c>
      <c r="F126" s="195"/>
      <c r="G126" s="195"/>
      <c r="H126" s="195"/>
      <c r="I126" s="195"/>
      <c r="J126" s="195"/>
      <c r="K126" s="195"/>
      <c r="L126" s="195"/>
      <c r="M126" s="195"/>
      <c r="N126" s="195"/>
      <c r="O126" s="195"/>
      <c r="P126" s="195"/>
      <c r="Q126" s="195"/>
      <c r="R126" s="195"/>
      <c r="S126" s="195"/>
      <c r="T126" s="195"/>
      <c r="U126" s="195"/>
      <c r="V126" s="195"/>
      <c r="W126" s="195"/>
      <c r="X126" s="195"/>
      <c r="Y126" s="195"/>
    </row>
    <row r="127" spans="1:25" ht="12" customHeight="1" x14ac:dyDescent="0.3">
      <c r="A127" s="195"/>
      <c r="B127" s="201" t="s">
        <v>464</v>
      </c>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row>
    <row r="128" spans="1:25" ht="12.75" customHeight="1" thickBot="1" x14ac:dyDescent="0.35">
      <c r="A128" s="195"/>
      <c r="B128" s="195"/>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row>
    <row r="129" spans="1:25" ht="12.75" customHeight="1" thickBot="1" x14ac:dyDescent="0.35">
      <c r="A129" s="195"/>
      <c r="B129" s="656"/>
      <c r="C129" s="657"/>
      <c r="D129" s="658"/>
      <c r="E129" s="656" t="s">
        <v>83</v>
      </c>
      <c r="F129" s="657"/>
      <c r="G129" s="658"/>
      <c r="H129" s="656" t="s">
        <v>212</v>
      </c>
      <c r="I129" s="657"/>
      <c r="J129" s="658"/>
      <c r="K129" s="195"/>
      <c r="L129" s="195"/>
      <c r="M129" s="195"/>
      <c r="N129" s="195"/>
      <c r="O129" s="195"/>
      <c r="P129" s="195"/>
      <c r="Q129" s="195"/>
      <c r="R129" s="195"/>
      <c r="S129" s="195"/>
      <c r="T129" s="195"/>
      <c r="U129" s="195"/>
      <c r="V129" s="195"/>
      <c r="W129" s="195"/>
      <c r="X129" s="195"/>
      <c r="Y129" s="195"/>
    </row>
    <row r="130" spans="1:25" ht="12.75" customHeight="1" thickBot="1" x14ac:dyDescent="0.35">
      <c r="A130" s="195"/>
      <c r="B130" s="306" t="s">
        <v>117</v>
      </c>
      <c r="C130" s="307" t="s">
        <v>103</v>
      </c>
      <c r="D130" s="307" t="s">
        <v>109</v>
      </c>
      <c r="E130" s="307" t="s">
        <v>132</v>
      </c>
      <c r="F130" s="307" t="s">
        <v>133</v>
      </c>
      <c r="G130" s="308" t="s">
        <v>134</v>
      </c>
      <c r="H130" s="307" t="s">
        <v>131</v>
      </c>
      <c r="I130" s="307" t="s">
        <v>135</v>
      </c>
      <c r="J130" s="309" t="s">
        <v>168</v>
      </c>
      <c r="K130" s="195"/>
      <c r="L130" s="195"/>
      <c r="M130" s="195"/>
      <c r="N130" s="195"/>
      <c r="O130" s="195"/>
      <c r="P130" s="195"/>
      <c r="Q130" s="195"/>
      <c r="R130" s="195"/>
      <c r="S130" s="195"/>
      <c r="T130" s="195"/>
      <c r="U130" s="195"/>
      <c r="V130" s="195"/>
      <c r="W130" s="195"/>
      <c r="X130" s="195"/>
      <c r="Y130" s="195"/>
    </row>
    <row r="131" spans="1:25" ht="12.75" customHeight="1" x14ac:dyDescent="0.3">
      <c r="A131" s="195"/>
      <c r="B131" s="310" t="s">
        <v>478</v>
      </c>
      <c r="C131" s="311" t="s">
        <v>124</v>
      </c>
      <c r="D131" s="312"/>
      <c r="E131" s="314"/>
      <c r="F131" s="314"/>
      <c r="G131" s="316"/>
      <c r="H131" s="314"/>
      <c r="I131" s="314"/>
      <c r="J131" s="317"/>
      <c r="K131" s="195"/>
      <c r="L131" s="195"/>
      <c r="M131" s="195"/>
      <c r="N131" s="195"/>
      <c r="O131" s="195"/>
      <c r="P131" s="195"/>
      <c r="Q131" s="195"/>
      <c r="R131" s="195"/>
      <c r="S131" s="195"/>
      <c r="T131" s="195"/>
      <c r="U131" s="195"/>
      <c r="V131" s="195"/>
      <c r="W131" s="195"/>
      <c r="X131" s="195"/>
      <c r="Y131" s="195"/>
    </row>
    <row r="132" spans="1:25" ht="12.75" customHeight="1" x14ac:dyDescent="0.3">
      <c r="A132" s="195"/>
      <c r="B132" s="313" t="s">
        <v>479</v>
      </c>
      <c r="C132" s="314" t="s">
        <v>124</v>
      </c>
      <c r="D132" s="312"/>
      <c r="E132" s="314"/>
      <c r="F132" s="314"/>
      <c r="G132" s="316"/>
      <c r="H132" s="314"/>
      <c r="I132" s="314"/>
      <c r="J132" s="317"/>
      <c r="K132" s="195"/>
      <c r="L132" s="195"/>
      <c r="M132" s="195"/>
      <c r="N132" s="195"/>
      <c r="O132" s="195"/>
      <c r="P132" s="195"/>
      <c r="Q132" s="195"/>
      <c r="R132" s="195"/>
      <c r="S132" s="195"/>
      <c r="T132" s="195"/>
      <c r="U132" s="195"/>
      <c r="V132" s="195"/>
      <c r="W132" s="195"/>
      <c r="X132" s="195"/>
      <c r="Y132" s="195"/>
    </row>
    <row r="133" spans="1:25" ht="12.75" customHeight="1" x14ac:dyDescent="0.3">
      <c r="A133" s="195"/>
      <c r="B133" s="313" t="s">
        <v>480</v>
      </c>
      <c r="C133" s="314" t="s">
        <v>124</v>
      </c>
      <c r="D133" s="312"/>
      <c r="E133" s="314"/>
      <c r="F133" s="314"/>
      <c r="G133" s="316"/>
      <c r="H133" s="314"/>
      <c r="I133" s="314"/>
      <c r="J133" s="317"/>
      <c r="K133" s="195"/>
      <c r="L133" s="195"/>
      <c r="M133" s="195"/>
      <c r="N133" s="195"/>
      <c r="O133" s="195"/>
      <c r="P133" s="195"/>
      <c r="Q133" s="195"/>
      <c r="R133" s="195"/>
      <c r="S133" s="195"/>
      <c r="T133" s="195"/>
      <c r="U133" s="195"/>
      <c r="V133" s="195"/>
      <c r="W133" s="195"/>
      <c r="X133" s="195"/>
      <c r="Y133" s="195"/>
    </row>
    <row r="134" spans="1:25" ht="12.75" customHeight="1" x14ac:dyDescent="0.3">
      <c r="A134" s="195"/>
      <c r="B134" s="313" t="s">
        <v>481</v>
      </c>
      <c r="C134" s="314" t="s">
        <v>124</v>
      </c>
      <c r="D134" s="312"/>
      <c r="E134" s="314"/>
      <c r="F134" s="314"/>
      <c r="G134" s="316"/>
      <c r="H134" s="314"/>
      <c r="I134" s="314"/>
      <c r="J134" s="317"/>
      <c r="K134" s="195"/>
      <c r="L134" s="195"/>
      <c r="M134" s="195"/>
      <c r="N134" s="195"/>
      <c r="O134" s="195"/>
      <c r="P134" s="195"/>
      <c r="Q134" s="195"/>
      <c r="R134" s="195"/>
      <c r="S134" s="195"/>
      <c r="T134" s="195"/>
      <c r="U134" s="195"/>
      <c r="V134" s="195"/>
      <c r="W134" s="195"/>
      <c r="X134" s="195"/>
      <c r="Y134" s="195"/>
    </row>
    <row r="135" spans="1:25" ht="12.75" customHeight="1" x14ac:dyDescent="0.3">
      <c r="A135" s="195"/>
      <c r="B135" s="313" t="s">
        <v>482</v>
      </c>
      <c r="C135" s="314" t="s">
        <v>124</v>
      </c>
      <c r="D135" s="312"/>
      <c r="E135" s="314"/>
      <c r="F135" s="314"/>
      <c r="G135" s="316"/>
      <c r="H135" s="314"/>
      <c r="I135" s="314"/>
      <c r="J135" s="317"/>
      <c r="K135" s="195"/>
      <c r="L135" s="195"/>
      <c r="M135" s="195"/>
      <c r="N135" s="195"/>
      <c r="O135" s="195"/>
      <c r="P135" s="195"/>
      <c r="Q135" s="195"/>
      <c r="R135" s="195"/>
      <c r="S135" s="195"/>
      <c r="T135" s="195"/>
      <c r="U135" s="195"/>
      <c r="V135" s="195"/>
      <c r="W135" s="195"/>
      <c r="X135" s="195"/>
      <c r="Y135" s="195"/>
    </row>
    <row r="136" spans="1:25" ht="12.75" customHeight="1" x14ac:dyDescent="0.3">
      <c r="A136" s="195"/>
      <c r="B136" s="313" t="s">
        <v>483</v>
      </c>
      <c r="C136" s="314" t="s">
        <v>124</v>
      </c>
      <c r="D136" s="312"/>
      <c r="E136" s="314"/>
      <c r="F136" s="314"/>
      <c r="G136" s="316"/>
      <c r="H136" s="314"/>
      <c r="I136" s="314"/>
      <c r="J136" s="317"/>
      <c r="K136" s="195"/>
      <c r="L136" s="195"/>
      <c r="M136" s="195"/>
      <c r="N136" s="195"/>
      <c r="O136" s="195"/>
      <c r="P136" s="195"/>
      <c r="Q136" s="195"/>
      <c r="R136" s="195"/>
      <c r="S136" s="195"/>
      <c r="T136" s="195"/>
      <c r="U136" s="195"/>
      <c r="V136" s="195"/>
      <c r="W136" s="195"/>
      <c r="X136" s="195"/>
      <c r="Y136" s="195"/>
    </row>
    <row r="137" spans="1:25" ht="12.75" customHeight="1" x14ac:dyDescent="0.3">
      <c r="A137" s="195"/>
      <c r="B137" s="313" t="s">
        <v>484</v>
      </c>
      <c r="C137" s="314" t="s">
        <v>124</v>
      </c>
      <c r="D137" s="312"/>
      <c r="E137" s="314"/>
      <c r="F137" s="314"/>
      <c r="G137" s="316"/>
      <c r="H137" s="314"/>
      <c r="I137" s="314"/>
      <c r="J137" s="317"/>
      <c r="K137" s="195"/>
      <c r="L137" s="195"/>
      <c r="M137" s="195"/>
      <c r="N137" s="195"/>
      <c r="O137" s="195"/>
      <c r="P137" s="195"/>
      <c r="Q137" s="195"/>
      <c r="R137" s="195"/>
      <c r="S137" s="195"/>
      <c r="T137" s="195"/>
      <c r="U137" s="195"/>
      <c r="V137" s="195"/>
      <c r="W137" s="195"/>
      <c r="X137" s="195"/>
      <c r="Y137" s="195"/>
    </row>
    <row r="138" spans="1:25" ht="12.75" customHeight="1" x14ac:dyDescent="0.3">
      <c r="A138" s="195"/>
      <c r="B138" s="313" t="s">
        <v>485</v>
      </c>
      <c r="C138" s="314" t="s">
        <v>124</v>
      </c>
      <c r="D138" s="312"/>
      <c r="E138" s="314"/>
      <c r="F138" s="314"/>
      <c r="G138" s="316"/>
      <c r="H138" s="314"/>
      <c r="I138" s="314"/>
      <c r="J138" s="317"/>
      <c r="K138" s="195"/>
      <c r="L138" s="195"/>
      <c r="M138" s="195"/>
      <c r="N138" s="195"/>
      <c r="O138" s="195"/>
      <c r="P138" s="195"/>
      <c r="Q138" s="195"/>
      <c r="R138" s="195"/>
      <c r="S138" s="195"/>
      <c r="T138" s="195"/>
      <c r="U138" s="195"/>
      <c r="V138" s="195"/>
      <c r="W138" s="195"/>
      <c r="X138" s="195"/>
      <c r="Y138" s="195"/>
    </row>
    <row r="139" spans="1:25" ht="12.75" customHeight="1" x14ac:dyDescent="0.3">
      <c r="A139" s="195"/>
      <c r="B139" s="313" t="s">
        <v>486</v>
      </c>
      <c r="C139" s="314" t="s">
        <v>124</v>
      </c>
      <c r="D139" s="312"/>
      <c r="E139" s="314"/>
      <c r="F139" s="314"/>
      <c r="G139" s="316"/>
      <c r="H139" s="314"/>
      <c r="I139" s="314"/>
      <c r="J139" s="317"/>
      <c r="K139" s="195"/>
      <c r="L139" s="195"/>
      <c r="M139" s="195"/>
      <c r="N139" s="195"/>
      <c r="O139" s="195"/>
      <c r="P139" s="195"/>
      <c r="Q139" s="195"/>
      <c r="R139" s="195"/>
      <c r="S139" s="195"/>
      <c r="T139" s="195"/>
      <c r="U139" s="195"/>
      <c r="V139" s="195"/>
      <c r="W139" s="195"/>
      <c r="X139" s="195"/>
      <c r="Y139" s="195"/>
    </row>
    <row r="140" spans="1:25" ht="12.75" customHeight="1" x14ac:dyDescent="0.3">
      <c r="A140" s="195"/>
      <c r="B140" s="313" t="s">
        <v>487</v>
      </c>
      <c r="C140" s="314" t="s">
        <v>124</v>
      </c>
      <c r="D140" s="312"/>
      <c r="E140" s="314"/>
      <c r="F140" s="314"/>
      <c r="G140" s="316"/>
      <c r="H140" s="314"/>
      <c r="I140" s="314"/>
      <c r="J140" s="317"/>
      <c r="K140" s="195"/>
      <c r="L140" s="195"/>
      <c r="M140" s="195"/>
      <c r="N140" s="195"/>
      <c r="O140" s="195"/>
      <c r="P140" s="195"/>
      <c r="Q140" s="195"/>
      <c r="R140" s="195"/>
      <c r="S140" s="195"/>
      <c r="T140" s="195"/>
      <c r="U140" s="195"/>
      <c r="V140" s="195"/>
      <c r="W140" s="195"/>
      <c r="X140" s="195"/>
      <c r="Y140" s="195"/>
    </row>
    <row r="141" spans="1:25" ht="12.75" customHeight="1" x14ac:dyDescent="0.3">
      <c r="A141" s="195"/>
      <c r="B141" s="313" t="s">
        <v>488</v>
      </c>
      <c r="C141" s="314" t="s">
        <v>124</v>
      </c>
      <c r="D141" s="312"/>
      <c r="E141" s="314"/>
      <c r="F141" s="314"/>
      <c r="G141" s="316"/>
      <c r="H141" s="314"/>
      <c r="I141" s="314"/>
      <c r="J141" s="317"/>
      <c r="K141" s="195"/>
      <c r="L141" s="195"/>
      <c r="M141" s="195"/>
      <c r="N141" s="195"/>
      <c r="O141" s="195"/>
      <c r="P141" s="195"/>
      <c r="Q141" s="195"/>
      <c r="R141" s="195"/>
      <c r="S141" s="195"/>
      <c r="T141" s="195"/>
      <c r="U141" s="195"/>
      <c r="V141" s="195"/>
      <c r="W141" s="195"/>
      <c r="X141" s="195"/>
      <c r="Y141" s="195"/>
    </row>
    <row r="142" spans="1:25" ht="12.75" customHeight="1" x14ac:dyDescent="0.3">
      <c r="A142" s="195"/>
      <c r="B142" s="313" t="s">
        <v>489</v>
      </c>
      <c r="C142" s="314" t="s">
        <v>124</v>
      </c>
      <c r="D142" s="312"/>
      <c r="E142" s="314"/>
      <c r="F142" s="314"/>
      <c r="G142" s="316"/>
      <c r="H142" s="314"/>
      <c r="I142" s="314"/>
      <c r="J142" s="317"/>
      <c r="K142" s="195"/>
      <c r="L142" s="195"/>
      <c r="M142" s="195"/>
      <c r="N142" s="195"/>
      <c r="O142" s="195"/>
      <c r="P142" s="195"/>
      <c r="Q142" s="195"/>
      <c r="R142" s="195"/>
      <c r="S142" s="195"/>
      <c r="T142" s="195"/>
      <c r="U142" s="195"/>
      <c r="V142" s="195"/>
      <c r="W142" s="195"/>
      <c r="X142" s="195"/>
      <c r="Y142" s="195"/>
    </row>
    <row r="143" spans="1:25" ht="12.75" customHeight="1" x14ac:dyDescent="0.3">
      <c r="A143" s="195"/>
      <c r="B143" s="313" t="s">
        <v>490</v>
      </c>
      <c r="C143" s="314" t="s">
        <v>124</v>
      </c>
      <c r="D143" s="312"/>
      <c r="E143" s="314"/>
      <c r="F143" s="314"/>
      <c r="G143" s="316"/>
      <c r="H143" s="314"/>
      <c r="I143" s="314"/>
      <c r="J143" s="317"/>
      <c r="K143" s="195"/>
      <c r="L143" s="195"/>
      <c r="M143" s="195"/>
      <c r="N143" s="195"/>
      <c r="O143" s="195"/>
      <c r="P143" s="195"/>
      <c r="Q143" s="195"/>
      <c r="R143" s="195"/>
      <c r="S143" s="195"/>
      <c r="T143" s="195"/>
      <c r="U143" s="195"/>
      <c r="V143" s="195"/>
      <c r="W143" s="195"/>
      <c r="X143" s="195"/>
      <c r="Y143" s="195"/>
    </row>
    <row r="144" spans="1:25" ht="12.75" customHeight="1" x14ac:dyDescent="0.3">
      <c r="A144" s="195"/>
      <c r="B144" s="313" t="s">
        <v>491</v>
      </c>
      <c r="C144" s="314" t="s">
        <v>124</v>
      </c>
      <c r="D144" s="312"/>
      <c r="E144" s="314"/>
      <c r="F144" s="314"/>
      <c r="G144" s="316"/>
      <c r="H144" s="314"/>
      <c r="I144" s="314"/>
      <c r="J144" s="317"/>
      <c r="K144" s="195"/>
      <c r="L144" s="195"/>
      <c r="M144" s="195"/>
      <c r="N144" s="195"/>
      <c r="O144" s="195"/>
      <c r="P144" s="195"/>
      <c r="Q144" s="195"/>
      <c r="R144" s="195"/>
      <c r="S144" s="195"/>
      <c r="T144" s="195"/>
      <c r="U144" s="195"/>
      <c r="V144" s="195"/>
      <c r="W144" s="195"/>
      <c r="X144" s="195"/>
      <c r="Y144" s="195"/>
    </row>
    <row r="145" spans="1:25" ht="12.75" customHeight="1" x14ac:dyDescent="0.3">
      <c r="A145" s="195"/>
      <c r="B145" s="313" t="s">
        <v>492</v>
      </c>
      <c r="C145" s="314" t="s">
        <v>124</v>
      </c>
      <c r="D145" s="312"/>
      <c r="E145" s="314"/>
      <c r="F145" s="314"/>
      <c r="G145" s="316"/>
      <c r="H145" s="314"/>
      <c r="I145" s="314"/>
      <c r="J145" s="317"/>
      <c r="K145" s="195"/>
      <c r="L145" s="195"/>
      <c r="M145" s="195"/>
      <c r="N145" s="195"/>
      <c r="O145" s="195"/>
      <c r="P145" s="195"/>
      <c r="Q145" s="195"/>
      <c r="R145" s="195"/>
      <c r="S145" s="195"/>
      <c r="T145" s="195"/>
      <c r="U145" s="195"/>
      <c r="V145" s="195"/>
      <c r="W145" s="195"/>
      <c r="X145" s="195"/>
      <c r="Y145" s="195"/>
    </row>
    <row r="146" spans="1:25" ht="12.75" customHeight="1" x14ac:dyDescent="0.3">
      <c r="A146" s="195"/>
      <c r="B146" s="313" t="s">
        <v>493</v>
      </c>
      <c r="C146" s="314" t="s">
        <v>124</v>
      </c>
      <c r="D146" s="312"/>
      <c r="E146" s="314"/>
      <c r="F146" s="314"/>
      <c r="G146" s="317"/>
      <c r="H146" s="314"/>
      <c r="I146" s="314"/>
      <c r="J146" s="317"/>
      <c r="K146" s="195"/>
      <c r="L146" s="195"/>
      <c r="M146" s="195"/>
      <c r="N146" s="195"/>
      <c r="O146" s="195"/>
      <c r="P146" s="195"/>
      <c r="Q146" s="195"/>
      <c r="R146" s="195"/>
      <c r="S146" s="195"/>
      <c r="T146" s="195"/>
      <c r="U146" s="195"/>
      <c r="V146" s="195"/>
      <c r="W146" s="195"/>
      <c r="X146" s="195"/>
      <c r="Y146" s="195"/>
    </row>
    <row r="147" spans="1:25" ht="12.75" customHeight="1" x14ac:dyDescent="0.3">
      <c r="A147" s="195"/>
      <c r="B147" s="313" t="s">
        <v>495</v>
      </c>
      <c r="C147" s="314" t="s">
        <v>124</v>
      </c>
      <c r="D147" s="312"/>
      <c r="E147" s="314"/>
      <c r="F147" s="314"/>
      <c r="G147" s="317"/>
      <c r="H147" s="314"/>
      <c r="I147" s="314"/>
      <c r="J147" s="317"/>
      <c r="K147" s="195"/>
      <c r="L147" s="195"/>
      <c r="M147" s="195"/>
      <c r="N147" s="195"/>
      <c r="O147" s="195"/>
      <c r="P147" s="195"/>
      <c r="Q147" s="195"/>
      <c r="R147" s="195"/>
      <c r="S147" s="195"/>
      <c r="T147" s="195"/>
      <c r="U147" s="195"/>
      <c r="V147" s="195"/>
      <c r="W147" s="195"/>
      <c r="X147" s="195"/>
      <c r="Y147" s="195"/>
    </row>
    <row r="148" spans="1:25" ht="12.75" customHeight="1" x14ac:dyDescent="0.3">
      <c r="A148" s="195"/>
      <c r="B148" s="318" t="s">
        <v>494</v>
      </c>
      <c r="C148" s="319" t="s">
        <v>124</v>
      </c>
      <c r="D148" s="312"/>
      <c r="E148" s="314"/>
      <c r="F148" s="314"/>
      <c r="G148" s="317"/>
      <c r="H148" s="314"/>
      <c r="I148" s="314"/>
      <c r="J148" s="317"/>
      <c r="K148" s="195"/>
      <c r="L148" s="195"/>
      <c r="M148" s="195"/>
      <c r="N148" s="195"/>
      <c r="O148" s="195"/>
      <c r="P148" s="195"/>
      <c r="Q148" s="195"/>
      <c r="R148" s="195"/>
      <c r="S148" s="195"/>
      <c r="T148" s="195"/>
      <c r="U148" s="195"/>
      <c r="V148" s="195"/>
      <c r="W148" s="195"/>
      <c r="X148" s="195"/>
      <c r="Y148" s="195"/>
    </row>
    <row r="149" spans="1:25" ht="12.75" customHeight="1" x14ac:dyDescent="0.3">
      <c r="A149" s="195"/>
      <c r="B149" s="201" t="s">
        <v>465</v>
      </c>
      <c r="C149" s="195"/>
      <c r="D149" s="195"/>
      <c r="E149" s="195"/>
      <c r="F149" s="195"/>
      <c r="G149" s="195"/>
      <c r="H149" s="195"/>
      <c r="I149" s="195"/>
      <c r="J149" s="195"/>
      <c r="K149" s="195"/>
      <c r="L149" s="195"/>
      <c r="M149" s="195"/>
      <c r="N149" s="195"/>
      <c r="O149" s="195"/>
      <c r="P149" s="195"/>
      <c r="Q149" s="195"/>
      <c r="R149" s="195"/>
      <c r="S149" s="195"/>
      <c r="T149" s="195"/>
      <c r="U149" s="195"/>
      <c r="V149" s="195"/>
      <c r="W149" s="195"/>
      <c r="X149" s="195"/>
      <c r="Y149" s="195"/>
    </row>
    <row r="150" spans="1:25" ht="12.75" customHeight="1" x14ac:dyDescent="0.3">
      <c r="A150" s="195"/>
      <c r="B150" s="195"/>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row>
    <row r="151" spans="1:25" ht="12.75" customHeight="1" x14ac:dyDescent="0.3">
      <c r="A151" s="195"/>
      <c r="B151" s="195"/>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row>
    <row r="152" spans="1:25" ht="12.75" customHeight="1" x14ac:dyDescent="0.3">
      <c r="A152" s="195"/>
      <c r="B152" s="195"/>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row>
    <row r="153" spans="1:25" ht="12.75" customHeight="1" thickBot="1" x14ac:dyDescent="0.35">
      <c r="A153" s="195"/>
      <c r="B153" s="328" t="s">
        <v>102</v>
      </c>
      <c r="C153" s="328" t="s">
        <v>103</v>
      </c>
      <c r="D153" s="328" t="s">
        <v>109</v>
      </c>
      <c r="E153" s="328" t="s">
        <v>460</v>
      </c>
      <c r="F153" s="328" t="s">
        <v>461</v>
      </c>
      <c r="G153" s="328" t="s">
        <v>462</v>
      </c>
      <c r="H153" s="195"/>
      <c r="I153" s="195"/>
      <c r="J153" s="195"/>
      <c r="K153" s="195"/>
      <c r="L153" s="195"/>
      <c r="M153" s="195"/>
      <c r="N153" s="195"/>
      <c r="O153" s="195"/>
      <c r="P153" s="195"/>
      <c r="Q153" s="195"/>
      <c r="R153" s="195"/>
      <c r="S153" s="195"/>
      <c r="T153" s="195"/>
      <c r="U153" s="195"/>
      <c r="V153" s="195"/>
      <c r="W153" s="195"/>
      <c r="X153" s="195"/>
      <c r="Y153" s="195"/>
    </row>
    <row r="154" spans="1:25" ht="12.75" customHeight="1" x14ac:dyDescent="0.3">
      <c r="A154" s="195"/>
      <c r="B154" s="286" t="s">
        <v>467</v>
      </c>
      <c r="C154" s="329" t="s">
        <v>76</v>
      </c>
      <c r="D154" s="330"/>
      <c r="E154" s="331"/>
      <c r="F154" s="331"/>
      <c r="G154" s="331"/>
      <c r="H154" s="195"/>
      <c r="I154" s="195"/>
      <c r="J154" s="195"/>
      <c r="K154" s="195"/>
      <c r="L154" s="195"/>
      <c r="M154" s="195"/>
      <c r="N154" s="195"/>
      <c r="O154" s="195"/>
      <c r="P154" s="195"/>
      <c r="Q154" s="195"/>
      <c r="R154" s="195"/>
      <c r="S154" s="195"/>
      <c r="T154" s="195"/>
      <c r="U154" s="195"/>
      <c r="V154" s="195"/>
      <c r="W154" s="195"/>
      <c r="X154" s="195"/>
      <c r="Y154" s="195"/>
    </row>
    <row r="155" spans="1:25" ht="12.75" customHeight="1" x14ac:dyDescent="0.3">
      <c r="A155" s="195"/>
      <c r="B155" s="288" t="s">
        <v>432</v>
      </c>
      <c r="C155" s="459" t="s">
        <v>76</v>
      </c>
      <c r="D155" s="461"/>
      <c r="E155" s="334"/>
      <c r="F155" s="334"/>
      <c r="G155" s="334"/>
      <c r="H155" s="195"/>
      <c r="I155" s="195"/>
      <c r="J155" s="195"/>
      <c r="K155" s="195"/>
      <c r="L155" s="195"/>
      <c r="M155" s="195"/>
      <c r="N155" s="195"/>
      <c r="O155" s="195"/>
      <c r="P155" s="195"/>
      <c r="Q155" s="195"/>
      <c r="R155" s="195"/>
      <c r="S155" s="195"/>
      <c r="T155" s="195"/>
      <c r="U155" s="195"/>
      <c r="V155" s="195"/>
      <c r="W155" s="195"/>
      <c r="X155" s="195"/>
      <c r="Y155" s="195"/>
    </row>
    <row r="156" spans="1:25" ht="12.75" customHeight="1" x14ac:dyDescent="0.3">
      <c r="A156" s="195"/>
      <c r="B156" s="201" t="s">
        <v>466</v>
      </c>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row>
    <row r="157" spans="1:25" ht="12.75" customHeight="1" x14ac:dyDescent="0.3">
      <c r="A157" s="195"/>
      <c r="B157" s="195"/>
      <c r="C157" s="195"/>
      <c r="D157" s="195"/>
      <c r="E157" s="195"/>
      <c r="F157" s="195"/>
      <c r="G157" s="195"/>
      <c r="H157" s="195"/>
      <c r="I157" s="195"/>
      <c r="J157" s="195"/>
      <c r="K157" s="195"/>
      <c r="L157" s="195"/>
      <c r="M157" s="195"/>
      <c r="N157" s="195"/>
      <c r="O157" s="195"/>
      <c r="P157" s="195"/>
      <c r="Q157" s="195"/>
      <c r="R157" s="195"/>
      <c r="S157" s="195"/>
      <c r="T157" s="195"/>
      <c r="U157" s="195"/>
      <c r="V157" s="195"/>
      <c r="W157" s="195"/>
      <c r="X157" s="195"/>
      <c r="Y157" s="195"/>
    </row>
    <row r="158" spans="1:25" ht="12.75" customHeight="1" thickBot="1" x14ac:dyDescent="0.35">
      <c r="A158" s="195"/>
      <c r="B158" s="195"/>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row>
    <row r="159" spans="1:25" ht="12.75" customHeight="1" thickBot="1" x14ac:dyDescent="0.35">
      <c r="A159" s="195"/>
      <c r="B159" s="462" t="s">
        <v>555</v>
      </c>
      <c r="C159" s="463" t="s">
        <v>156</v>
      </c>
      <c r="D159" s="464" t="s">
        <v>103</v>
      </c>
      <c r="E159" s="195"/>
      <c r="F159" s="195"/>
      <c r="G159" s="195"/>
      <c r="H159" s="195"/>
      <c r="I159" s="195"/>
      <c r="J159" s="195"/>
      <c r="K159" s="195"/>
      <c r="L159" s="195"/>
      <c r="M159" s="195"/>
      <c r="N159" s="195"/>
      <c r="O159" s="195"/>
      <c r="P159" s="195"/>
      <c r="Q159" s="195"/>
      <c r="R159" s="195"/>
      <c r="S159" s="195"/>
      <c r="T159" s="195"/>
      <c r="U159" s="195"/>
      <c r="V159" s="195"/>
      <c r="W159" s="195"/>
      <c r="X159" s="195"/>
      <c r="Y159" s="195"/>
    </row>
    <row r="160" spans="1:25" ht="12.75" customHeight="1" x14ac:dyDescent="0.3">
      <c r="A160" s="195"/>
      <c r="B160" s="465" t="s">
        <v>559</v>
      </c>
      <c r="C160" s="512"/>
      <c r="D160" s="548" t="s">
        <v>224</v>
      </c>
      <c r="E160" s="195"/>
      <c r="F160" s="195"/>
      <c r="G160" s="195"/>
      <c r="H160" s="195"/>
      <c r="I160" s="195"/>
      <c r="J160" s="195"/>
      <c r="K160" s="195"/>
      <c r="L160" s="195"/>
      <c r="M160" s="195"/>
      <c r="N160" s="195"/>
      <c r="O160" s="195"/>
      <c r="P160" s="195"/>
      <c r="Q160" s="195"/>
      <c r="R160" s="195"/>
      <c r="S160" s="195"/>
      <c r="T160" s="195"/>
      <c r="U160" s="195"/>
      <c r="V160" s="195"/>
      <c r="W160" s="195"/>
      <c r="X160" s="195"/>
      <c r="Y160" s="195"/>
    </row>
    <row r="161" spans="1:25" ht="12.75" customHeight="1" thickBot="1" x14ac:dyDescent="0.35">
      <c r="A161" s="195"/>
      <c r="B161" s="441" t="s">
        <v>560</v>
      </c>
      <c r="C161" s="513"/>
      <c r="D161" s="549" t="s">
        <v>561</v>
      </c>
      <c r="E161" s="195"/>
      <c r="F161" s="195"/>
      <c r="G161" s="195"/>
      <c r="H161" s="195"/>
      <c r="I161" s="195"/>
      <c r="J161" s="195"/>
      <c r="K161" s="195"/>
      <c r="L161" s="195"/>
      <c r="M161" s="195"/>
      <c r="N161" s="195"/>
      <c r="O161" s="195"/>
      <c r="P161" s="195"/>
      <c r="Q161" s="195"/>
      <c r="R161" s="195"/>
      <c r="S161" s="195"/>
      <c r="T161" s="195"/>
      <c r="U161" s="195"/>
      <c r="V161" s="195"/>
      <c r="W161" s="195"/>
      <c r="X161" s="195"/>
      <c r="Y161" s="195"/>
    </row>
    <row r="162" spans="1:25" ht="12.75" customHeight="1" x14ac:dyDescent="0.3">
      <c r="A162" s="195"/>
      <c r="B162" s="201" t="s">
        <v>556</v>
      </c>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row>
    <row r="163" spans="1:25" ht="12.75" customHeight="1" x14ac:dyDescent="0.3">
      <c r="A163" s="195"/>
      <c r="B163" s="195"/>
      <c r="C163" s="195"/>
      <c r="D163" s="195"/>
      <c r="E163" s="195"/>
      <c r="F163" s="195"/>
      <c r="G163" s="195"/>
      <c r="H163" s="195"/>
      <c r="I163" s="195"/>
      <c r="J163" s="195"/>
      <c r="K163" s="195"/>
      <c r="L163" s="195"/>
      <c r="M163" s="195"/>
      <c r="N163" s="195"/>
      <c r="O163" s="195"/>
      <c r="P163" s="195"/>
      <c r="Q163" s="195"/>
      <c r="R163" s="195"/>
      <c r="S163" s="195"/>
      <c r="T163" s="195"/>
      <c r="U163" s="195"/>
      <c r="V163" s="195"/>
      <c r="W163" s="195"/>
      <c r="X163" s="195"/>
      <c r="Y163" s="195"/>
    </row>
    <row r="164" spans="1:25" ht="12.75" customHeight="1" x14ac:dyDescent="0.3">
      <c r="A164" s="195"/>
      <c r="B164" s="195"/>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row>
    <row r="165" spans="1:25" ht="12.75" customHeight="1" x14ac:dyDescent="0.3">
      <c r="A165" s="195"/>
      <c r="B165" s="195"/>
      <c r="C165" s="195"/>
      <c r="D165" s="195"/>
      <c r="E165" s="195"/>
      <c r="F165" s="195"/>
      <c r="G165" s="195"/>
      <c r="H165" s="195"/>
      <c r="I165" s="195"/>
      <c r="J165" s="195"/>
      <c r="K165" s="195"/>
      <c r="L165" s="195"/>
      <c r="M165" s="195"/>
      <c r="N165" s="195"/>
      <c r="O165" s="195"/>
      <c r="P165" s="195"/>
      <c r="Q165" s="195"/>
      <c r="R165" s="195"/>
      <c r="S165" s="195"/>
      <c r="T165" s="195"/>
      <c r="U165" s="195"/>
      <c r="V165" s="195"/>
      <c r="W165" s="195"/>
      <c r="X165" s="195"/>
      <c r="Y165" s="195"/>
    </row>
    <row r="166" spans="1:25" ht="12.75" customHeight="1" x14ac:dyDescent="0.3">
      <c r="A166" s="195"/>
      <c r="B166" s="195"/>
      <c r="C166" s="195"/>
      <c r="D166" s="195"/>
      <c r="E166" s="195"/>
      <c r="F166" s="195"/>
      <c r="G166" s="195"/>
      <c r="H166" s="195"/>
      <c r="I166" s="195"/>
      <c r="J166" s="195"/>
      <c r="K166" s="195"/>
      <c r="L166" s="195"/>
      <c r="M166" s="195"/>
      <c r="N166" s="195"/>
      <c r="O166" s="195"/>
      <c r="P166" s="195"/>
      <c r="Q166" s="195"/>
      <c r="R166" s="195"/>
      <c r="S166" s="195"/>
      <c r="T166" s="195"/>
      <c r="U166" s="195"/>
      <c r="V166" s="195"/>
      <c r="W166" s="195"/>
      <c r="X166" s="195"/>
      <c r="Y166" s="195"/>
    </row>
    <row r="167" spans="1:25" ht="12.75" customHeight="1" x14ac:dyDescent="0.3">
      <c r="A167" s="195"/>
      <c r="B167" s="195"/>
      <c r="C167" s="195"/>
      <c r="D167" s="195"/>
      <c r="E167" s="195"/>
      <c r="F167" s="195"/>
      <c r="G167" s="195"/>
      <c r="H167" s="195"/>
      <c r="I167" s="195"/>
      <c r="J167" s="195"/>
      <c r="K167" s="195"/>
      <c r="L167" s="195"/>
      <c r="M167" s="195"/>
      <c r="N167" s="195"/>
      <c r="O167" s="195"/>
      <c r="P167" s="195"/>
      <c r="Q167" s="195"/>
      <c r="R167" s="195"/>
      <c r="S167" s="195"/>
      <c r="T167" s="195"/>
      <c r="U167" s="195"/>
      <c r="V167" s="195"/>
      <c r="W167" s="195"/>
      <c r="X167" s="195"/>
      <c r="Y167" s="195"/>
    </row>
    <row r="168" spans="1:25" ht="12.75" customHeight="1" x14ac:dyDescent="0.3">
      <c r="A168" s="195"/>
      <c r="B168" s="195"/>
      <c r="C168" s="195"/>
      <c r="D168" s="195"/>
      <c r="E168" s="195"/>
      <c r="F168" s="195"/>
      <c r="G168" s="195"/>
      <c r="H168" s="195"/>
      <c r="I168" s="195"/>
      <c r="J168" s="195"/>
      <c r="K168" s="195"/>
      <c r="L168" s="195"/>
      <c r="M168" s="195"/>
      <c r="N168" s="195"/>
      <c r="O168" s="195"/>
      <c r="P168" s="195"/>
      <c r="Q168" s="195"/>
      <c r="R168" s="195"/>
      <c r="S168" s="195"/>
      <c r="T168" s="195"/>
      <c r="U168" s="195"/>
      <c r="V168" s="195"/>
      <c r="W168" s="195"/>
      <c r="X168" s="195"/>
      <c r="Y168" s="195"/>
    </row>
    <row r="169" spans="1:25" ht="12.75" customHeight="1" x14ac:dyDescent="0.3">
      <c r="A169" s="195"/>
      <c r="B169" s="195"/>
      <c r="C169" s="195"/>
      <c r="D169" s="195"/>
      <c r="E169" s="195"/>
      <c r="F169" s="195"/>
      <c r="G169" s="195"/>
      <c r="H169" s="195"/>
      <c r="I169" s="195"/>
      <c r="J169" s="195"/>
      <c r="K169" s="195"/>
      <c r="L169" s="195"/>
      <c r="M169" s="195"/>
      <c r="N169" s="195"/>
      <c r="O169" s="195"/>
      <c r="P169" s="195"/>
      <c r="Q169" s="195"/>
      <c r="R169" s="195"/>
      <c r="S169" s="195"/>
      <c r="T169" s="195"/>
      <c r="U169" s="195"/>
      <c r="V169" s="195"/>
      <c r="W169" s="195"/>
      <c r="X169" s="195"/>
      <c r="Y169" s="195"/>
    </row>
    <row r="170" spans="1:25" ht="12.75" customHeight="1" x14ac:dyDescent="0.3">
      <c r="A170" s="195"/>
      <c r="B170" s="195"/>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row>
    <row r="171" spans="1:25" ht="12.75" customHeight="1" x14ac:dyDescent="0.3">
      <c r="A171" s="195"/>
      <c r="B171" s="195"/>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row>
    <row r="172" spans="1:25" ht="12.75" customHeight="1" x14ac:dyDescent="0.3">
      <c r="A172" s="195"/>
      <c r="B172" s="195"/>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row>
    <row r="173" spans="1:25" ht="12.75" customHeight="1" x14ac:dyDescent="0.3">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row>
    <row r="174" spans="1:25" ht="12.75" customHeight="1" x14ac:dyDescent="0.3">
      <c r="A174" s="195"/>
      <c r="B174" s="195"/>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row>
    <row r="175" spans="1:25" ht="12.75" customHeight="1" x14ac:dyDescent="0.3">
      <c r="A175" s="195"/>
      <c r="B175" s="195"/>
      <c r="C175" s="195"/>
      <c r="D175" s="195"/>
      <c r="E175" s="195"/>
      <c r="F175" s="195"/>
      <c r="G175" s="195"/>
      <c r="H175" s="195"/>
      <c r="I175" s="195"/>
      <c r="J175" s="195"/>
      <c r="K175" s="195"/>
      <c r="L175" s="195"/>
      <c r="M175" s="195"/>
      <c r="N175" s="195"/>
      <c r="O175" s="195"/>
      <c r="P175" s="195"/>
      <c r="Q175" s="195"/>
      <c r="R175" s="195"/>
      <c r="S175" s="195"/>
      <c r="T175" s="195"/>
      <c r="U175" s="195"/>
      <c r="V175" s="195"/>
      <c r="W175" s="195"/>
      <c r="X175" s="195"/>
      <c r="Y175" s="195"/>
    </row>
    <row r="176" spans="1:25" ht="12.75" customHeight="1" x14ac:dyDescent="0.3">
      <c r="A176" s="195"/>
      <c r="B176" s="195"/>
      <c r="C176" s="195"/>
      <c r="D176" s="195"/>
      <c r="E176" s="195"/>
      <c r="F176" s="195"/>
      <c r="G176" s="195"/>
      <c r="H176" s="195"/>
      <c r="I176" s="195"/>
      <c r="J176" s="195"/>
      <c r="K176" s="195"/>
      <c r="L176" s="195"/>
      <c r="M176" s="195"/>
      <c r="N176" s="195"/>
      <c r="O176" s="195"/>
      <c r="P176" s="195"/>
      <c r="Q176" s="195"/>
      <c r="R176" s="195"/>
      <c r="S176" s="195"/>
      <c r="T176" s="195"/>
      <c r="U176" s="195"/>
      <c r="V176" s="195"/>
      <c r="W176" s="195"/>
      <c r="X176" s="195"/>
      <c r="Y176" s="195"/>
    </row>
    <row r="177" spans="1:25" ht="12.75" customHeight="1" x14ac:dyDescent="0.3">
      <c r="A177" s="195"/>
      <c r="B177" s="195"/>
      <c r="C177" s="195"/>
      <c r="D177" s="195"/>
      <c r="E177" s="195"/>
      <c r="F177" s="195"/>
      <c r="G177" s="195"/>
      <c r="H177" s="195"/>
      <c r="I177" s="195"/>
      <c r="J177" s="195"/>
      <c r="K177" s="195"/>
      <c r="L177" s="195"/>
      <c r="M177" s="195"/>
      <c r="N177" s="195"/>
      <c r="O177" s="195"/>
      <c r="P177" s="195"/>
      <c r="Q177" s="195"/>
      <c r="R177" s="195"/>
      <c r="S177" s="195"/>
      <c r="T177" s="195"/>
      <c r="U177" s="195"/>
      <c r="V177" s="195"/>
      <c r="W177" s="195"/>
      <c r="X177" s="195"/>
      <c r="Y177" s="195"/>
    </row>
    <row r="178" spans="1:25" ht="12.75" customHeight="1" x14ac:dyDescent="0.3">
      <c r="A178" s="195"/>
      <c r="B178" s="195"/>
      <c r="C178" s="195"/>
      <c r="D178" s="195"/>
      <c r="E178" s="195"/>
      <c r="F178" s="195"/>
      <c r="G178" s="195"/>
      <c r="H178" s="195"/>
      <c r="I178" s="195"/>
      <c r="J178" s="195"/>
      <c r="K178" s="195"/>
      <c r="L178" s="195"/>
      <c r="M178" s="195"/>
      <c r="N178" s="195"/>
      <c r="O178" s="195"/>
      <c r="P178" s="195"/>
      <c r="Q178" s="195"/>
      <c r="R178" s="195"/>
      <c r="S178" s="195"/>
      <c r="T178" s="195"/>
      <c r="U178" s="195"/>
      <c r="V178" s="195"/>
      <c r="W178" s="195"/>
      <c r="X178" s="195"/>
      <c r="Y178" s="195"/>
    </row>
    <row r="179" spans="1:25" ht="12.75" customHeight="1" x14ac:dyDescent="0.3">
      <c r="A179" s="195"/>
      <c r="B179" s="195"/>
      <c r="C179" s="195"/>
      <c r="D179" s="195"/>
      <c r="E179" s="195"/>
      <c r="F179" s="195"/>
      <c r="G179" s="195"/>
      <c r="H179" s="195"/>
      <c r="I179" s="195"/>
      <c r="J179" s="195"/>
      <c r="K179" s="195"/>
      <c r="L179" s="195"/>
      <c r="M179" s="195"/>
      <c r="N179" s="195"/>
      <c r="O179" s="195"/>
      <c r="P179" s="195"/>
      <c r="Q179" s="195"/>
      <c r="R179" s="195"/>
      <c r="S179" s="195"/>
      <c r="T179" s="195"/>
      <c r="U179" s="195"/>
      <c r="V179" s="195"/>
      <c r="W179" s="195"/>
      <c r="X179" s="195"/>
      <c r="Y179" s="195"/>
    </row>
    <row r="180" spans="1:25" ht="12.75" customHeight="1" x14ac:dyDescent="0.3">
      <c r="A180" s="195"/>
      <c r="B180" s="195"/>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row>
    <row r="181" spans="1:25" ht="12.75" customHeight="1" x14ac:dyDescent="0.3">
      <c r="A181" s="195"/>
      <c r="B181" s="195"/>
      <c r="C181" s="195"/>
      <c r="D181" s="195"/>
      <c r="E181" s="195"/>
      <c r="F181" s="195"/>
      <c r="G181" s="195"/>
      <c r="H181" s="195"/>
      <c r="I181" s="195"/>
      <c r="J181" s="195"/>
      <c r="K181" s="195"/>
      <c r="L181" s="195"/>
      <c r="M181" s="195"/>
      <c r="N181" s="195"/>
      <c r="O181" s="195"/>
      <c r="P181" s="195"/>
      <c r="Q181" s="195"/>
      <c r="R181" s="195"/>
      <c r="S181" s="195"/>
      <c r="T181" s="195"/>
      <c r="U181" s="195"/>
      <c r="V181" s="195"/>
      <c r="W181" s="195"/>
      <c r="X181" s="195"/>
      <c r="Y181" s="195"/>
    </row>
    <row r="182" spans="1:25" ht="12.75" customHeight="1" x14ac:dyDescent="0.3">
      <c r="A182" s="195"/>
      <c r="B182" s="195"/>
      <c r="C182" s="195"/>
      <c r="D182" s="195"/>
      <c r="E182" s="195"/>
      <c r="F182" s="195"/>
      <c r="G182" s="195"/>
      <c r="H182" s="195"/>
      <c r="I182" s="195"/>
      <c r="J182" s="195"/>
      <c r="K182" s="195"/>
      <c r="L182" s="195"/>
      <c r="M182" s="195"/>
      <c r="N182" s="195"/>
      <c r="O182" s="195"/>
      <c r="P182" s="195"/>
      <c r="Q182" s="195"/>
      <c r="R182" s="195"/>
      <c r="S182" s="195"/>
      <c r="T182" s="195"/>
      <c r="U182" s="195"/>
      <c r="V182" s="195"/>
      <c r="W182" s="195"/>
      <c r="X182" s="195"/>
      <c r="Y182" s="195"/>
    </row>
    <row r="183" spans="1:25" ht="12.75" customHeight="1" x14ac:dyDescent="0.3">
      <c r="A183" s="195"/>
      <c r="B183" s="195"/>
      <c r="C183" s="195"/>
      <c r="D183" s="195"/>
      <c r="E183" s="195"/>
      <c r="F183" s="195"/>
      <c r="G183" s="195"/>
      <c r="H183" s="195"/>
      <c r="I183" s="195"/>
      <c r="J183" s="195"/>
      <c r="K183" s="195"/>
      <c r="L183" s="195"/>
      <c r="M183" s="195"/>
      <c r="N183" s="195"/>
      <c r="O183" s="195"/>
      <c r="P183" s="195"/>
      <c r="Q183" s="195"/>
      <c r="R183" s="195"/>
      <c r="S183" s="195"/>
      <c r="T183" s="195"/>
      <c r="U183" s="195"/>
      <c r="V183" s="195"/>
      <c r="W183" s="195"/>
      <c r="X183" s="195"/>
      <c r="Y183" s="195"/>
    </row>
    <row r="184" spans="1:25" ht="12.75" customHeight="1" x14ac:dyDescent="0.3">
      <c r="A184" s="195"/>
      <c r="B184" s="195"/>
      <c r="C184" s="195"/>
      <c r="D184" s="195"/>
      <c r="E184" s="195"/>
      <c r="F184" s="195"/>
      <c r="G184" s="195"/>
      <c r="H184" s="195"/>
      <c r="I184" s="195"/>
      <c r="J184" s="195"/>
      <c r="K184" s="195"/>
      <c r="L184" s="195"/>
      <c r="M184" s="195"/>
      <c r="N184" s="195"/>
      <c r="O184" s="195"/>
      <c r="P184" s="195"/>
      <c r="Q184" s="195"/>
      <c r="R184" s="195"/>
      <c r="S184" s="195"/>
      <c r="T184" s="195"/>
      <c r="U184" s="195"/>
      <c r="V184" s="195"/>
      <c r="W184" s="195"/>
      <c r="X184" s="195"/>
      <c r="Y184" s="195"/>
    </row>
    <row r="185" spans="1:25" ht="12.75" customHeight="1" x14ac:dyDescent="0.3">
      <c r="A185" s="195"/>
      <c r="B185" s="195"/>
      <c r="C185" s="195"/>
      <c r="D185" s="195"/>
      <c r="E185" s="195"/>
      <c r="F185" s="195"/>
      <c r="G185" s="195"/>
      <c r="H185" s="195"/>
      <c r="I185" s="195"/>
      <c r="J185" s="195"/>
      <c r="K185" s="195"/>
      <c r="L185" s="195"/>
      <c r="M185" s="195"/>
      <c r="N185" s="195"/>
      <c r="O185" s="195"/>
      <c r="P185" s="195"/>
      <c r="Q185" s="195"/>
      <c r="R185" s="195"/>
      <c r="S185" s="195"/>
      <c r="T185" s="195"/>
      <c r="U185" s="195"/>
      <c r="V185" s="195"/>
      <c r="W185" s="195"/>
      <c r="X185" s="195"/>
      <c r="Y185" s="195"/>
    </row>
    <row r="186" spans="1:25" ht="12.75" customHeight="1" x14ac:dyDescent="0.3">
      <c r="A186" s="195"/>
      <c r="B186" s="195"/>
      <c r="C186" s="195"/>
      <c r="D186" s="195"/>
      <c r="E186" s="195"/>
      <c r="F186" s="195"/>
      <c r="G186" s="195"/>
      <c r="H186" s="195"/>
      <c r="I186" s="195"/>
      <c r="J186" s="195"/>
      <c r="K186" s="195"/>
      <c r="L186" s="195"/>
      <c r="M186" s="195"/>
      <c r="N186" s="195"/>
      <c r="O186" s="195"/>
      <c r="P186" s="195"/>
      <c r="Q186" s="195"/>
      <c r="R186" s="195"/>
      <c r="S186" s="195"/>
      <c r="T186" s="195"/>
      <c r="U186" s="195"/>
      <c r="V186" s="195"/>
      <c r="W186" s="195"/>
      <c r="X186" s="195"/>
      <c r="Y186" s="195"/>
    </row>
    <row r="187" spans="1:25" ht="12.75" customHeight="1" x14ac:dyDescent="0.3">
      <c r="A187" s="195"/>
      <c r="B187" s="195"/>
      <c r="C187" s="195"/>
      <c r="D187" s="195"/>
      <c r="E187" s="195"/>
      <c r="F187" s="195"/>
      <c r="G187" s="195"/>
      <c r="H187" s="195"/>
      <c r="I187" s="195"/>
      <c r="J187" s="195"/>
      <c r="K187" s="195"/>
      <c r="L187" s="195"/>
      <c r="M187" s="195"/>
      <c r="N187" s="195"/>
      <c r="O187" s="195"/>
      <c r="P187" s="195"/>
      <c r="Q187" s="195"/>
      <c r="R187" s="195"/>
      <c r="S187" s="195"/>
      <c r="T187" s="195"/>
      <c r="U187" s="195"/>
      <c r="V187" s="195"/>
      <c r="W187" s="195"/>
      <c r="X187" s="195"/>
      <c r="Y187" s="195"/>
    </row>
    <row r="188" spans="1:25" ht="12.75" customHeight="1" x14ac:dyDescent="0.3">
      <c r="A188" s="195"/>
      <c r="B188" s="195"/>
      <c r="C188" s="195"/>
      <c r="D188" s="195"/>
      <c r="E188" s="195"/>
      <c r="F188" s="195"/>
      <c r="G188" s="195"/>
      <c r="H188" s="195"/>
      <c r="I188" s="195"/>
      <c r="J188" s="195"/>
      <c r="K188" s="195"/>
      <c r="L188" s="195"/>
      <c r="M188" s="195"/>
      <c r="N188" s="195"/>
      <c r="O188" s="195"/>
      <c r="P188" s="195"/>
      <c r="Q188" s="195"/>
      <c r="R188" s="195"/>
      <c r="S188" s="195"/>
      <c r="T188" s="195"/>
      <c r="U188" s="195"/>
      <c r="V188" s="195"/>
      <c r="W188" s="195"/>
      <c r="X188" s="195"/>
      <c r="Y188" s="195"/>
    </row>
    <row r="189" spans="1:25" ht="12.75" customHeight="1" x14ac:dyDescent="0.3">
      <c r="A189" s="195"/>
      <c r="B189" s="195"/>
      <c r="C189" s="195"/>
      <c r="D189" s="195"/>
      <c r="E189" s="195"/>
      <c r="F189" s="195"/>
      <c r="G189" s="195"/>
      <c r="H189" s="195"/>
      <c r="I189" s="195"/>
      <c r="J189" s="195"/>
      <c r="K189" s="195"/>
      <c r="L189" s="195"/>
      <c r="M189" s="195"/>
      <c r="N189" s="195"/>
      <c r="O189" s="195"/>
      <c r="P189" s="195"/>
      <c r="Q189" s="195"/>
      <c r="R189" s="195"/>
      <c r="S189" s="195"/>
      <c r="T189" s="195"/>
      <c r="U189" s="195"/>
      <c r="V189" s="195"/>
      <c r="W189" s="195"/>
      <c r="X189" s="195"/>
      <c r="Y189" s="195"/>
    </row>
    <row r="190" spans="1:25" ht="12.75" customHeight="1" x14ac:dyDescent="0.3">
      <c r="A190" s="195"/>
      <c r="B190" s="195"/>
      <c r="C190" s="195"/>
      <c r="D190" s="195"/>
      <c r="E190" s="195"/>
      <c r="F190" s="195"/>
      <c r="G190" s="195"/>
      <c r="H190" s="195"/>
      <c r="I190" s="195"/>
      <c r="J190" s="195"/>
      <c r="K190" s="195"/>
      <c r="L190" s="195"/>
      <c r="M190" s="195"/>
      <c r="N190" s="195"/>
      <c r="O190" s="195"/>
      <c r="P190" s="195"/>
      <c r="Q190" s="195"/>
      <c r="R190" s="195"/>
      <c r="S190" s="195"/>
      <c r="T190" s="195"/>
      <c r="U190" s="195"/>
      <c r="V190" s="195"/>
      <c r="W190" s="195"/>
      <c r="X190" s="195"/>
      <c r="Y190" s="195"/>
    </row>
    <row r="191" spans="1:25" ht="12.75" customHeight="1" x14ac:dyDescent="0.3">
      <c r="A191" s="195"/>
      <c r="B191" s="195"/>
      <c r="C191" s="195"/>
      <c r="D191" s="195"/>
      <c r="E191" s="195"/>
      <c r="F191" s="195"/>
      <c r="G191" s="195"/>
      <c r="H191" s="195"/>
      <c r="I191" s="195"/>
      <c r="J191" s="195"/>
      <c r="K191" s="195"/>
      <c r="L191" s="195"/>
      <c r="M191" s="195"/>
      <c r="N191" s="195"/>
      <c r="O191" s="195"/>
      <c r="P191" s="195"/>
      <c r="Q191" s="195"/>
      <c r="R191" s="195"/>
      <c r="S191" s="195"/>
      <c r="T191" s="195"/>
      <c r="U191" s="195"/>
      <c r="V191" s="195"/>
      <c r="W191" s="195"/>
      <c r="X191" s="195"/>
      <c r="Y191" s="195"/>
    </row>
    <row r="192" spans="1:25" ht="12.75" customHeight="1" x14ac:dyDescent="0.3">
      <c r="A192" s="195"/>
      <c r="B192" s="195"/>
      <c r="C192" s="195"/>
      <c r="D192" s="195"/>
      <c r="E192" s="195"/>
      <c r="F192" s="195"/>
      <c r="G192" s="195"/>
      <c r="H192" s="195"/>
      <c r="I192" s="195"/>
      <c r="J192" s="195"/>
      <c r="K192" s="195"/>
      <c r="L192" s="195"/>
      <c r="M192" s="195"/>
      <c r="N192" s="195"/>
      <c r="O192" s="195"/>
      <c r="P192" s="195"/>
      <c r="Q192" s="195"/>
      <c r="R192" s="195"/>
      <c r="S192" s="195"/>
      <c r="T192" s="195"/>
      <c r="U192" s="195"/>
      <c r="V192" s="195"/>
      <c r="W192" s="195"/>
      <c r="X192" s="195"/>
      <c r="Y192" s="195"/>
    </row>
    <row r="193" spans="1:25" ht="12.75" customHeight="1" x14ac:dyDescent="0.3">
      <c r="A193" s="195"/>
      <c r="B193" s="195"/>
      <c r="C193" s="195"/>
      <c r="D193" s="195"/>
      <c r="E193" s="195"/>
      <c r="F193" s="195"/>
      <c r="G193" s="195"/>
      <c r="H193" s="195"/>
      <c r="I193" s="195"/>
      <c r="J193" s="195"/>
      <c r="K193" s="195"/>
      <c r="L193" s="195"/>
      <c r="M193" s="195"/>
      <c r="N193" s="195"/>
      <c r="O193" s="195"/>
      <c r="P193" s="195"/>
      <c r="Q193" s="195"/>
      <c r="R193" s="195"/>
      <c r="S193" s="195"/>
      <c r="T193" s="195"/>
      <c r="U193" s="195"/>
      <c r="V193" s="195"/>
      <c r="W193" s="195"/>
      <c r="X193" s="195"/>
      <c r="Y193" s="195"/>
    </row>
    <row r="194" spans="1:25" ht="12.75" customHeight="1" x14ac:dyDescent="0.3">
      <c r="A194" s="195"/>
      <c r="B194" s="195"/>
      <c r="C194" s="195"/>
      <c r="D194" s="195"/>
      <c r="E194" s="195"/>
      <c r="F194" s="195"/>
      <c r="G194" s="195"/>
      <c r="H194" s="195"/>
      <c r="I194" s="195"/>
      <c r="J194" s="195"/>
      <c r="K194" s="195"/>
      <c r="L194" s="195"/>
      <c r="M194" s="195"/>
      <c r="N194" s="195"/>
      <c r="O194" s="195"/>
      <c r="P194" s="195"/>
      <c r="Q194" s="195"/>
      <c r="R194" s="195"/>
      <c r="S194" s="195"/>
      <c r="T194" s="195"/>
      <c r="U194" s="195"/>
      <c r="V194" s="195"/>
      <c r="W194" s="195"/>
      <c r="X194" s="195"/>
      <c r="Y194" s="195"/>
    </row>
    <row r="195" spans="1:25" ht="12.75" customHeight="1" x14ac:dyDescent="0.3">
      <c r="A195" s="195"/>
      <c r="B195" s="195"/>
      <c r="C195" s="195"/>
      <c r="D195" s="195"/>
      <c r="E195" s="195"/>
      <c r="F195" s="195"/>
      <c r="G195" s="195"/>
      <c r="H195" s="195"/>
      <c r="I195" s="195"/>
      <c r="J195" s="195"/>
      <c r="K195" s="195"/>
      <c r="L195" s="195"/>
      <c r="M195" s="195"/>
      <c r="N195" s="195"/>
      <c r="O195" s="195"/>
      <c r="P195" s="195"/>
      <c r="Q195" s="195"/>
      <c r="R195" s="195"/>
      <c r="S195" s="195"/>
      <c r="T195" s="195"/>
      <c r="U195" s="195"/>
      <c r="V195" s="195"/>
      <c r="W195" s="195"/>
      <c r="X195" s="195"/>
      <c r="Y195" s="195"/>
    </row>
    <row r="196" spans="1:25" ht="12.75" customHeight="1" x14ac:dyDescent="0.3">
      <c r="A196" s="195"/>
      <c r="B196" s="195"/>
      <c r="C196" s="195"/>
      <c r="D196" s="195"/>
      <c r="E196" s="195"/>
      <c r="F196" s="195"/>
      <c r="G196" s="195"/>
      <c r="H196" s="195"/>
      <c r="I196" s="195"/>
      <c r="J196" s="195"/>
      <c r="K196" s="195"/>
      <c r="L196" s="195"/>
      <c r="M196" s="195"/>
      <c r="N196" s="195"/>
      <c r="O196" s="195"/>
      <c r="P196" s="195"/>
      <c r="Q196" s="195"/>
      <c r="R196" s="195"/>
      <c r="S196" s="195"/>
      <c r="T196" s="195"/>
      <c r="U196" s="195"/>
      <c r="V196" s="195"/>
      <c r="W196" s="195"/>
      <c r="X196" s="195"/>
      <c r="Y196" s="195"/>
    </row>
    <row r="197" spans="1:25" ht="12.75" customHeight="1" x14ac:dyDescent="0.3">
      <c r="A197" s="195"/>
      <c r="B197" s="195"/>
      <c r="C197" s="195"/>
      <c r="D197" s="195"/>
      <c r="E197" s="195"/>
      <c r="F197" s="195"/>
      <c r="G197" s="195"/>
      <c r="H197" s="195"/>
      <c r="I197" s="195"/>
      <c r="J197" s="195"/>
      <c r="K197" s="195"/>
      <c r="L197" s="195"/>
      <c r="M197" s="195"/>
      <c r="N197" s="195"/>
      <c r="O197" s="195"/>
      <c r="P197" s="195"/>
      <c r="Q197" s="195"/>
      <c r="R197" s="195"/>
      <c r="S197" s="195"/>
      <c r="T197" s="195"/>
      <c r="U197" s="195"/>
      <c r="V197" s="195"/>
      <c r="W197" s="195"/>
      <c r="X197" s="195"/>
      <c r="Y197" s="195"/>
    </row>
    <row r="198" spans="1:25" ht="12.75" customHeight="1" x14ac:dyDescent="0.3">
      <c r="A198" s="195"/>
      <c r="B198" s="195"/>
      <c r="C198" s="195"/>
      <c r="D198" s="195"/>
      <c r="E198" s="195"/>
      <c r="F198" s="195"/>
      <c r="G198" s="195"/>
      <c r="H198" s="195"/>
      <c r="I198" s="195"/>
      <c r="J198" s="195"/>
      <c r="K198" s="195"/>
      <c r="L198" s="195"/>
      <c r="M198" s="195"/>
      <c r="N198" s="195"/>
      <c r="O198" s="195"/>
      <c r="P198" s="195"/>
      <c r="Q198" s="195"/>
      <c r="R198" s="195"/>
      <c r="S198" s="195"/>
      <c r="T198" s="195"/>
      <c r="U198" s="195"/>
      <c r="V198" s="195"/>
      <c r="W198" s="195"/>
      <c r="X198" s="195"/>
      <c r="Y198" s="195"/>
    </row>
    <row r="199" spans="1:25" ht="12.75" customHeight="1" x14ac:dyDescent="0.3">
      <c r="A199" s="195"/>
      <c r="B199" s="195"/>
      <c r="C199" s="195"/>
      <c r="D199" s="195"/>
      <c r="E199" s="195"/>
      <c r="F199" s="195"/>
      <c r="G199" s="195"/>
      <c r="H199" s="195"/>
      <c r="I199" s="195"/>
      <c r="J199" s="195"/>
      <c r="K199" s="195"/>
      <c r="L199" s="195"/>
      <c r="M199" s="195"/>
      <c r="N199" s="195"/>
      <c r="O199" s="195"/>
      <c r="P199" s="195"/>
      <c r="Q199" s="195"/>
      <c r="R199" s="195"/>
      <c r="S199" s="195"/>
      <c r="T199" s="195"/>
      <c r="U199" s="195"/>
      <c r="V199" s="195"/>
      <c r="W199" s="195"/>
      <c r="X199" s="195"/>
      <c r="Y199" s="195"/>
    </row>
    <row r="200" spans="1:25" ht="12.75" customHeight="1" x14ac:dyDescent="0.3">
      <c r="A200" s="195"/>
      <c r="B200" s="195"/>
      <c r="C200" s="195"/>
      <c r="D200" s="195"/>
      <c r="E200" s="195"/>
      <c r="F200" s="195"/>
      <c r="G200" s="195"/>
      <c r="H200" s="195"/>
      <c r="I200" s="195"/>
      <c r="J200" s="195"/>
      <c r="K200" s="195"/>
      <c r="L200" s="195"/>
      <c r="M200" s="195"/>
      <c r="N200" s="195"/>
      <c r="O200" s="195"/>
      <c r="P200" s="195"/>
      <c r="Q200" s="195"/>
      <c r="R200" s="195"/>
      <c r="S200" s="195"/>
      <c r="T200" s="195"/>
      <c r="U200" s="195"/>
      <c r="V200" s="195"/>
      <c r="W200" s="195"/>
      <c r="X200" s="195"/>
      <c r="Y200" s="195"/>
    </row>
    <row r="201" spans="1:25" ht="12.75" customHeight="1" x14ac:dyDescent="0.3">
      <c r="A201" s="195"/>
      <c r="B201" s="195"/>
      <c r="C201" s="195"/>
      <c r="D201" s="195"/>
      <c r="E201" s="195"/>
      <c r="F201" s="195"/>
      <c r="G201" s="195"/>
      <c r="H201" s="195"/>
      <c r="I201" s="195"/>
      <c r="J201" s="195"/>
      <c r="K201" s="195"/>
      <c r="L201" s="195"/>
      <c r="M201" s="195"/>
      <c r="N201" s="195"/>
      <c r="O201" s="195"/>
      <c r="P201" s="195"/>
      <c r="Q201" s="195"/>
      <c r="R201" s="195"/>
      <c r="S201" s="195"/>
      <c r="T201" s="195"/>
      <c r="U201" s="195"/>
      <c r="V201" s="195"/>
      <c r="W201" s="195"/>
      <c r="X201" s="195"/>
      <c r="Y201" s="195"/>
    </row>
    <row r="202" spans="1:25" ht="12.75" customHeight="1" x14ac:dyDescent="0.3">
      <c r="A202" s="195"/>
      <c r="B202" s="195"/>
      <c r="C202" s="195"/>
      <c r="D202" s="195"/>
      <c r="E202" s="195"/>
      <c r="F202" s="195"/>
      <c r="G202" s="195"/>
      <c r="H202" s="195"/>
      <c r="I202" s="195"/>
      <c r="J202" s="195"/>
      <c r="K202" s="195"/>
      <c r="L202" s="195"/>
      <c r="M202" s="195"/>
      <c r="N202" s="195"/>
      <c r="O202" s="195"/>
      <c r="P202" s="195"/>
      <c r="Q202" s="195"/>
      <c r="R202" s="195"/>
      <c r="S202" s="195"/>
      <c r="T202" s="195"/>
      <c r="U202" s="195"/>
      <c r="V202" s="195"/>
      <c r="W202" s="195"/>
      <c r="X202" s="195"/>
      <c r="Y202" s="195"/>
    </row>
    <row r="203" spans="1:25" ht="12.75" customHeight="1" x14ac:dyDescent="0.3">
      <c r="A203" s="195"/>
      <c r="B203" s="195"/>
      <c r="C203" s="195"/>
      <c r="D203" s="195"/>
      <c r="E203" s="195"/>
      <c r="F203" s="195"/>
      <c r="G203" s="195"/>
      <c r="H203" s="195"/>
      <c r="I203" s="195"/>
      <c r="J203" s="195"/>
      <c r="K203" s="195"/>
      <c r="L203" s="195"/>
      <c r="M203" s="195"/>
      <c r="N203" s="195"/>
      <c r="O203" s="195"/>
      <c r="P203" s="195"/>
      <c r="Q203" s="195"/>
      <c r="R203" s="195"/>
      <c r="S203" s="195"/>
      <c r="T203" s="195"/>
      <c r="U203" s="195"/>
      <c r="V203" s="195"/>
      <c r="W203" s="195"/>
      <c r="X203" s="195"/>
      <c r="Y203" s="195"/>
    </row>
    <row r="204" spans="1:25" ht="12.75" customHeight="1" x14ac:dyDescent="0.3">
      <c r="A204" s="195"/>
      <c r="B204" s="195"/>
      <c r="C204" s="195"/>
      <c r="D204" s="195"/>
      <c r="E204" s="195"/>
      <c r="F204" s="195"/>
      <c r="G204" s="195"/>
      <c r="H204" s="195"/>
      <c r="I204" s="195"/>
      <c r="J204" s="195"/>
      <c r="K204" s="195"/>
      <c r="L204" s="195"/>
      <c r="M204" s="195"/>
      <c r="N204" s="195"/>
      <c r="O204" s="195"/>
      <c r="P204" s="195"/>
      <c r="Q204" s="195"/>
      <c r="R204" s="195"/>
      <c r="S204" s="195"/>
      <c r="T204" s="195"/>
      <c r="U204" s="195"/>
      <c r="V204" s="195"/>
      <c r="W204" s="195"/>
      <c r="X204" s="195"/>
      <c r="Y204" s="195"/>
    </row>
    <row r="205" spans="1:25" ht="12.75" customHeight="1" x14ac:dyDescent="0.3">
      <c r="A205" s="195"/>
      <c r="B205" s="195"/>
      <c r="C205" s="195"/>
      <c r="D205" s="195"/>
      <c r="E205" s="195"/>
      <c r="F205" s="195"/>
      <c r="G205" s="195"/>
      <c r="H205" s="195"/>
      <c r="I205" s="195"/>
      <c r="J205" s="195"/>
      <c r="K205" s="195"/>
      <c r="L205" s="195"/>
      <c r="M205" s="195"/>
      <c r="N205" s="195"/>
      <c r="O205" s="195"/>
      <c r="P205" s="195"/>
      <c r="Q205" s="195"/>
      <c r="R205" s="195"/>
      <c r="S205" s="195"/>
      <c r="T205" s="195"/>
      <c r="U205" s="195"/>
      <c r="V205" s="195"/>
      <c r="W205" s="195"/>
      <c r="X205" s="195"/>
      <c r="Y205" s="195"/>
    </row>
    <row r="206" spans="1:25" ht="12.75" customHeight="1" x14ac:dyDescent="0.3">
      <c r="A206" s="195"/>
      <c r="B206" s="195"/>
      <c r="C206" s="195"/>
      <c r="D206" s="195"/>
      <c r="E206" s="195"/>
      <c r="F206" s="195"/>
      <c r="G206" s="195"/>
      <c r="H206" s="195"/>
      <c r="I206" s="195"/>
      <c r="J206" s="195"/>
      <c r="K206" s="195"/>
      <c r="L206" s="195"/>
      <c r="M206" s="195"/>
      <c r="N206" s="195"/>
      <c r="O206" s="195"/>
      <c r="P206" s="195"/>
      <c r="Q206" s="195"/>
      <c r="R206" s="195"/>
      <c r="S206" s="195"/>
      <c r="T206" s="195"/>
      <c r="U206" s="195"/>
      <c r="V206" s="195"/>
      <c r="W206" s="195"/>
      <c r="X206" s="195"/>
      <c r="Y206" s="195"/>
    </row>
    <row r="207" spans="1:25" ht="12.75" customHeight="1" x14ac:dyDescent="0.3">
      <c r="A207" s="195"/>
      <c r="B207" s="195"/>
      <c r="C207" s="195"/>
      <c r="D207" s="195"/>
      <c r="E207" s="195"/>
      <c r="F207" s="195"/>
      <c r="G207" s="195"/>
      <c r="H207" s="195"/>
      <c r="I207" s="195"/>
      <c r="J207" s="195"/>
      <c r="K207" s="195"/>
      <c r="L207" s="195"/>
      <c r="M207" s="195"/>
      <c r="N207" s="195"/>
      <c r="O207" s="195"/>
      <c r="P207" s="195"/>
      <c r="Q207" s="195"/>
      <c r="R207" s="195"/>
      <c r="S207" s="195"/>
      <c r="T207" s="195"/>
      <c r="U207" s="195"/>
      <c r="V207" s="195"/>
      <c r="W207" s="195"/>
      <c r="X207" s="195"/>
      <c r="Y207" s="195"/>
    </row>
    <row r="208" spans="1:25" ht="12.75" customHeight="1" x14ac:dyDescent="0.3">
      <c r="A208" s="195"/>
      <c r="B208" s="195"/>
      <c r="C208" s="195"/>
      <c r="D208" s="195"/>
      <c r="E208" s="195"/>
      <c r="F208" s="195"/>
      <c r="G208" s="195"/>
      <c r="H208" s="195"/>
      <c r="I208" s="195"/>
      <c r="J208" s="195"/>
      <c r="K208" s="195"/>
      <c r="L208" s="195"/>
      <c r="M208" s="195"/>
      <c r="N208" s="195"/>
      <c r="O208" s="195"/>
      <c r="P208" s="195"/>
      <c r="Q208" s="195"/>
      <c r="R208" s="195"/>
      <c r="S208" s="195"/>
      <c r="T208" s="195"/>
      <c r="U208" s="195"/>
      <c r="V208" s="195"/>
      <c r="W208" s="195"/>
      <c r="X208" s="195"/>
      <c r="Y208" s="195"/>
    </row>
    <row r="209" spans="1:25" ht="12.75" customHeight="1" x14ac:dyDescent="0.3">
      <c r="A209" s="195"/>
      <c r="B209" s="195"/>
      <c r="C209" s="195"/>
      <c r="D209" s="195"/>
      <c r="E209" s="195"/>
      <c r="F209" s="195"/>
      <c r="G209" s="195"/>
      <c r="H209" s="195"/>
      <c r="I209" s="195"/>
      <c r="J209" s="195"/>
      <c r="K209" s="195"/>
      <c r="L209" s="195"/>
      <c r="M209" s="195"/>
      <c r="N209" s="195"/>
      <c r="O209" s="195"/>
      <c r="P209" s="195"/>
      <c r="Q209" s="195"/>
      <c r="R209" s="195"/>
      <c r="S209" s="195"/>
      <c r="T209" s="195"/>
      <c r="U209" s="195"/>
      <c r="V209" s="195"/>
      <c r="W209" s="195"/>
      <c r="X209" s="195"/>
      <c r="Y209" s="195"/>
    </row>
    <row r="210" spans="1:25" ht="12.75" customHeight="1" x14ac:dyDescent="0.3">
      <c r="A210" s="195"/>
      <c r="B210" s="195"/>
      <c r="C210" s="195"/>
      <c r="D210" s="195"/>
      <c r="E210" s="195"/>
      <c r="F210" s="195"/>
      <c r="G210" s="195"/>
      <c r="H210" s="195"/>
      <c r="I210" s="195"/>
      <c r="J210" s="195"/>
      <c r="K210" s="195"/>
      <c r="L210" s="195"/>
      <c r="M210" s="195"/>
      <c r="N210" s="195"/>
      <c r="O210" s="195"/>
      <c r="P210" s="195"/>
      <c r="Q210" s="195"/>
      <c r="R210" s="195"/>
      <c r="S210" s="195"/>
      <c r="T210" s="195"/>
      <c r="U210" s="195"/>
      <c r="V210" s="195"/>
      <c r="W210" s="195"/>
      <c r="X210" s="195"/>
      <c r="Y210" s="195"/>
    </row>
    <row r="211" spans="1:25" ht="12.75" customHeight="1" x14ac:dyDescent="0.3">
      <c r="A211" s="195"/>
      <c r="B211" s="195"/>
      <c r="C211" s="195"/>
      <c r="D211" s="195"/>
      <c r="E211" s="195"/>
      <c r="F211" s="195"/>
      <c r="G211" s="195"/>
      <c r="H211" s="195"/>
      <c r="I211" s="195"/>
      <c r="J211" s="195"/>
      <c r="K211" s="195"/>
      <c r="L211" s="195"/>
      <c r="M211" s="195"/>
      <c r="N211" s="195"/>
      <c r="O211" s="195"/>
      <c r="P211" s="195"/>
      <c r="Q211" s="195"/>
      <c r="R211" s="195"/>
      <c r="S211" s="195"/>
      <c r="T211" s="195"/>
      <c r="U211" s="195"/>
      <c r="V211" s="195"/>
      <c r="W211" s="195"/>
      <c r="X211" s="195"/>
      <c r="Y211" s="195"/>
    </row>
    <row r="212" spans="1:25" ht="12.75" customHeight="1" x14ac:dyDescent="0.3">
      <c r="A212" s="195"/>
      <c r="B212" s="195"/>
      <c r="C212" s="195"/>
      <c r="D212" s="195"/>
      <c r="E212" s="195"/>
      <c r="F212" s="195"/>
      <c r="G212" s="195"/>
      <c r="H212" s="195"/>
      <c r="I212" s="195"/>
      <c r="J212" s="195"/>
      <c r="K212" s="195"/>
      <c r="L212" s="195"/>
      <c r="M212" s="195"/>
      <c r="N212" s="195"/>
      <c r="O212" s="195"/>
      <c r="P212" s="195"/>
      <c r="Q212" s="195"/>
      <c r="R212" s="195"/>
      <c r="S212" s="195"/>
      <c r="T212" s="195"/>
      <c r="U212" s="195"/>
      <c r="V212" s="195"/>
      <c r="W212" s="195"/>
      <c r="X212" s="195"/>
      <c r="Y212" s="195"/>
    </row>
    <row r="213" spans="1:25" ht="12.75" customHeight="1" x14ac:dyDescent="0.3">
      <c r="A213" s="195"/>
      <c r="B213" s="195"/>
      <c r="C213" s="195"/>
      <c r="D213" s="195"/>
      <c r="E213" s="195"/>
      <c r="F213" s="195"/>
      <c r="G213" s="195"/>
      <c r="H213" s="195"/>
      <c r="I213" s="195"/>
      <c r="J213" s="195"/>
      <c r="K213" s="195"/>
      <c r="L213" s="195"/>
      <c r="M213" s="195"/>
      <c r="N213" s="195"/>
      <c r="O213" s="195"/>
      <c r="P213" s="195"/>
      <c r="Q213" s="195"/>
      <c r="R213" s="195"/>
      <c r="S213" s="195"/>
      <c r="T213" s="195"/>
      <c r="U213" s="195"/>
      <c r="V213" s="195"/>
      <c r="W213" s="195"/>
      <c r="X213" s="195"/>
      <c r="Y213" s="195"/>
    </row>
    <row r="214" spans="1:25" ht="12.75" customHeight="1" x14ac:dyDescent="0.3">
      <c r="A214" s="195"/>
      <c r="B214" s="195"/>
      <c r="C214" s="195"/>
      <c r="D214" s="195"/>
      <c r="E214" s="195"/>
      <c r="F214" s="195"/>
      <c r="G214" s="195"/>
      <c r="H214" s="195"/>
      <c r="I214" s="195"/>
      <c r="J214" s="195"/>
      <c r="K214" s="195"/>
      <c r="L214" s="195"/>
      <c r="M214" s="195"/>
      <c r="N214" s="195"/>
      <c r="O214" s="195"/>
      <c r="P214" s="195"/>
      <c r="Q214" s="195"/>
      <c r="R214" s="195"/>
      <c r="S214" s="195"/>
      <c r="T214" s="195"/>
      <c r="U214" s="195"/>
      <c r="V214" s="195"/>
      <c r="W214" s="195"/>
      <c r="X214" s="195"/>
      <c r="Y214" s="195"/>
    </row>
    <row r="215" spans="1:25" ht="12.75" customHeight="1" x14ac:dyDescent="0.3">
      <c r="A215" s="195"/>
      <c r="B215" s="195"/>
      <c r="C215" s="195"/>
      <c r="D215" s="195"/>
      <c r="E215" s="195"/>
      <c r="F215" s="195"/>
      <c r="G215" s="195"/>
      <c r="H215" s="195"/>
      <c r="I215" s="195"/>
      <c r="J215" s="195"/>
      <c r="K215" s="195"/>
      <c r="L215" s="195"/>
      <c r="M215" s="195"/>
      <c r="N215" s="195"/>
      <c r="O215" s="195"/>
      <c r="P215" s="195"/>
      <c r="Q215" s="195"/>
      <c r="R215" s="195"/>
      <c r="S215" s="195"/>
      <c r="T215" s="195"/>
      <c r="U215" s="195"/>
      <c r="V215" s="195"/>
      <c r="W215" s="195"/>
      <c r="X215" s="195"/>
      <c r="Y215" s="195"/>
    </row>
    <row r="216" spans="1:25" ht="12.75" customHeight="1" x14ac:dyDescent="0.3">
      <c r="A216" s="195"/>
      <c r="B216" s="195"/>
      <c r="C216" s="195"/>
      <c r="D216" s="195"/>
      <c r="E216" s="195"/>
      <c r="F216" s="195"/>
      <c r="G216" s="195"/>
      <c r="H216" s="195"/>
      <c r="I216" s="195"/>
      <c r="J216" s="195"/>
      <c r="K216" s="195"/>
      <c r="L216" s="195"/>
      <c r="M216" s="195"/>
      <c r="N216" s="195"/>
      <c r="O216" s="195"/>
      <c r="P216" s="195"/>
      <c r="Q216" s="195"/>
      <c r="R216" s="195"/>
      <c r="S216" s="195"/>
      <c r="T216" s="195"/>
      <c r="U216" s="195"/>
      <c r="V216" s="195"/>
      <c r="W216" s="195"/>
      <c r="X216" s="195"/>
      <c r="Y216" s="195"/>
    </row>
    <row r="217" spans="1:25" ht="12.75" customHeight="1" x14ac:dyDescent="0.3">
      <c r="A217" s="195"/>
      <c r="B217" s="195"/>
      <c r="C217" s="195"/>
      <c r="D217" s="195"/>
      <c r="E217" s="195"/>
      <c r="F217" s="195"/>
      <c r="G217" s="195"/>
      <c r="H217" s="195"/>
      <c r="I217" s="195"/>
      <c r="J217" s="195"/>
      <c r="K217" s="195"/>
      <c r="L217" s="195"/>
      <c r="M217" s="195"/>
      <c r="N217" s="195"/>
      <c r="O217" s="195"/>
      <c r="P217" s="195"/>
      <c r="Q217" s="195"/>
      <c r="R217" s="195"/>
      <c r="S217" s="195"/>
      <c r="T217" s="195"/>
      <c r="U217" s="195"/>
      <c r="V217" s="195"/>
      <c r="W217" s="195"/>
      <c r="X217" s="195"/>
      <c r="Y217" s="195"/>
    </row>
    <row r="218" spans="1:25" ht="12.75" customHeight="1" x14ac:dyDescent="0.3">
      <c r="A218" s="195"/>
      <c r="B218" s="195"/>
      <c r="C218" s="195"/>
      <c r="D218" s="195"/>
      <c r="E218" s="195"/>
      <c r="F218" s="195"/>
      <c r="G218" s="195"/>
      <c r="H218" s="195"/>
      <c r="I218" s="195"/>
      <c r="J218" s="195"/>
      <c r="K218" s="195"/>
      <c r="L218" s="195"/>
      <c r="M218" s="195"/>
      <c r="N218" s="195"/>
      <c r="O218" s="195"/>
      <c r="P218" s="195"/>
      <c r="Q218" s="195"/>
      <c r="R218" s="195"/>
      <c r="S218" s="195"/>
      <c r="T218" s="195"/>
      <c r="U218" s="195"/>
      <c r="V218" s="195"/>
      <c r="W218" s="195"/>
      <c r="X218" s="195"/>
      <c r="Y218" s="195"/>
    </row>
    <row r="219" spans="1:25" ht="12.75" customHeight="1" x14ac:dyDescent="0.3">
      <c r="A219" s="195"/>
      <c r="B219" s="195"/>
      <c r="C219" s="195"/>
      <c r="D219" s="195"/>
      <c r="E219" s="195"/>
      <c r="F219" s="195"/>
      <c r="G219" s="195"/>
      <c r="H219" s="195"/>
      <c r="I219" s="195"/>
      <c r="J219" s="195"/>
      <c r="K219" s="195"/>
      <c r="L219" s="195"/>
      <c r="M219" s="195"/>
      <c r="N219" s="195"/>
      <c r="O219" s="195"/>
      <c r="P219" s="195"/>
      <c r="Q219" s="195"/>
      <c r="R219" s="195"/>
      <c r="S219" s="195"/>
      <c r="T219" s="195"/>
      <c r="U219" s="195"/>
      <c r="V219" s="195"/>
      <c r="W219" s="195"/>
      <c r="X219" s="195"/>
      <c r="Y219" s="195"/>
    </row>
    <row r="220" spans="1:25" ht="12.75" customHeight="1" x14ac:dyDescent="0.3">
      <c r="A220" s="195"/>
      <c r="B220" s="195"/>
      <c r="C220" s="195"/>
      <c r="D220" s="195"/>
      <c r="E220" s="195"/>
      <c r="F220" s="195"/>
      <c r="G220" s="195"/>
      <c r="H220" s="195"/>
      <c r="I220" s="195"/>
      <c r="J220" s="195"/>
      <c r="K220" s="195"/>
      <c r="L220" s="195"/>
      <c r="M220" s="195"/>
      <c r="N220" s="195"/>
      <c r="O220" s="195"/>
      <c r="P220" s="195"/>
      <c r="Q220" s="195"/>
      <c r="R220" s="195"/>
      <c r="S220" s="195"/>
      <c r="T220" s="195"/>
      <c r="U220" s="195"/>
      <c r="V220" s="195"/>
      <c r="W220" s="195"/>
      <c r="X220" s="195"/>
      <c r="Y220" s="195"/>
    </row>
    <row r="221" spans="1:25" ht="12.75" customHeight="1" x14ac:dyDescent="0.3">
      <c r="A221" s="195"/>
      <c r="B221" s="195"/>
      <c r="C221" s="195"/>
      <c r="D221" s="195"/>
      <c r="E221" s="195"/>
      <c r="F221" s="195"/>
      <c r="G221" s="195"/>
      <c r="H221" s="195"/>
      <c r="I221" s="195"/>
      <c r="J221" s="195"/>
      <c r="K221" s="195"/>
      <c r="L221" s="195"/>
      <c r="M221" s="195"/>
      <c r="N221" s="195"/>
      <c r="O221" s="195"/>
      <c r="P221" s="195"/>
      <c r="Q221" s="195"/>
      <c r="R221" s="195"/>
      <c r="S221" s="195"/>
      <c r="T221" s="195"/>
      <c r="U221" s="195"/>
      <c r="V221" s="195"/>
      <c r="W221" s="195"/>
      <c r="X221" s="195"/>
      <c r="Y221" s="195"/>
    </row>
    <row r="222" spans="1:25" ht="12.75" customHeight="1" x14ac:dyDescent="0.3">
      <c r="A222" s="195"/>
      <c r="B222" s="195"/>
      <c r="C222" s="195"/>
      <c r="D222" s="195"/>
      <c r="E222" s="195"/>
      <c r="F222" s="195"/>
      <c r="G222" s="195"/>
      <c r="H222" s="195"/>
      <c r="I222" s="195"/>
      <c r="J222" s="195"/>
      <c r="K222" s="195"/>
      <c r="L222" s="195"/>
      <c r="M222" s="195"/>
      <c r="N222" s="195"/>
      <c r="O222" s="195"/>
      <c r="P222" s="195"/>
      <c r="Q222" s="195"/>
      <c r="R222" s="195"/>
      <c r="S222" s="195"/>
      <c r="T222" s="195"/>
      <c r="U222" s="195"/>
      <c r="V222" s="195"/>
      <c r="W222" s="195"/>
      <c r="X222" s="195"/>
      <c r="Y222" s="195"/>
    </row>
    <row r="223" spans="1:25" ht="12.75" customHeight="1" x14ac:dyDescent="0.3">
      <c r="A223" s="195"/>
      <c r="B223" s="195"/>
      <c r="C223" s="195"/>
      <c r="D223" s="195"/>
      <c r="E223" s="195"/>
      <c r="F223" s="195"/>
      <c r="G223" s="195"/>
      <c r="H223" s="195"/>
      <c r="I223" s="195"/>
      <c r="J223" s="195"/>
      <c r="K223" s="195"/>
      <c r="L223" s="195"/>
      <c r="M223" s="195"/>
      <c r="N223" s="195"/>
      <c r="O223" s="195"/>
      <c r="P223" s="195"/>
      <c r="Q223" s="195"/>
      <c r="R223" s="195"/>
      <c r="S223" s="195"/>
      <c r="T223" s="195"/>
      <c r="U223" s="195"/>
      <c r="V223" s="195"/>
      <c r="W223" s="195"/>
      <c r="X223" s="195"/>
      <c r="Y223" s="195"/>
    </row>
    <row r="224" spans="1:25" ht="12.75" customHeight="1" x14ac:dyDescent="0.3">
      <c r="A224" s="195"/>
      <c r="B224" s="195"/>
      <c r="C224" s="195"/>
      <c r="D224" s="195"/>
      <c r="E224" s="195"/>
      <c r="F224" s="195"/>
      <c r="G224" s="195"/>
      <c r="H224" s="195"/>
      <c r="I224" s="195"/>
      <c r="J224" s="195"/>
      <c r="K224" s="195"/>
      <c r="L224" s="195"/>
      <c r="M224" s="195"/>
      <c r="N224" s="195"/>
      <c r="O224" s="195"/>
      <c r="P224" s="195"/>
      <c r="Q224" s="195"/>
      <c r="R224" s="195"/>
      <c r="S224" s="195"/>
      <c r="T224" s="195"/>
      <c r="U224" s="195"/>
      <c r="V224" s="195"/>
      <c r="W224" s="195"/>
      <c r="X224" s="195"/>
      <c r="Y224" s="195"/>
    </row>
    <row r="225" spans="1:25" ht="12.75" customHeight="1" x14ac:dyDescent="0.3">
      <c r="A225" s="195"/>
      <c r="B225" s="195"/>
      <c r="C225" s="195"/>
      <c r="D225" s="195"/>
      <c r="E225" s="195"/>
      <c r="F225" s="195"/>
      <c r="G225" s="195"/>
      <c r="H225" s="195"/>
      <c r="I225" s="195"/>
      <c r="J225" s="195"/>
      <c r="K225" s="195"/>
      <c r="L225" s="195"/>
      <c r="M225" s="195"/>
      <c r="N225" s="195"/>
      <c r="O225" s="195"/>
      <c r="P225" s="195"/>
      <c r="Q225" s="195"/>
      <c r="R225" s="195"/>
      <c r="S225" s="195"/>
      <c r="T225" s="195"/>
      <c r="U225" s="195"/>
      <c r="V225" s="195"/>
      <c r="W225" s="195"/>
      <c r="X225" s="195"/>
      <c r="Y225" s="195"/>
    </row>
    <row r="226" spans="1:25" ht="12.75" customHeight="1" x14ac:dyDescent="0.3">
      <c r="A226" s="195"/>
      <c r="B226" s="195"/>
      <c r="C226" s="195"/>
      <c r="D226" s="195"/>
      <c r="E226" s="195"/>
      <c r="F226" s="195"/>
      <c r="G226" s="195"/>
      <c r="H226" s="195"/>
      <c r="I226" s="195"/>
      <c r="J226" s="195"/>
      <c r="K226" s="195"/>
      <c r="L226" s="195"/>
      <c r="M226" s="195"/>
      <c r="N226" s="195"/>
      <c r="O226" s="195"/>
      <c r="P226" s="195"/>
      <c r="Q226" s="195"/>
      <c r="R226" s="195"/>
      <c r="S226" s="195"/>
      <c r="T226" s="195"/>
      <c r="U226" s="195"/>
      <c r="V226" s="195"/>
      <c r="W226" s="195"/>
      <c r="X226" s="195"/>
      <c r="Y226" s="195"/>
    </row>
    <row r="227" spans="1:25" ht="12.75" customHeight="1" x14ac:dyDescent="0.3">
      <c r="A227" s="195"/>
      <c r="B227" s="195"/>
      <c r="C227" s="195"/>
      <c r="D227" s="195"/>
      <c r="E227" s="195"/>
      <c r="F227" s="195"/>
      <c r="G227" s="195"/>
      <c r="H227" s="195"/>
      <c r="I227" s="195"/>
      <c r="J227" s="195"/>
      <c r="K227" s="195"/>
      <c r="L227" s="195"/>
      <c r="M227" s="195"/>
      <c r="N227" s="195"/>
      <c r="O227" s="195"/>
      <c r="P227" s="195"/>
      <c r="Q227" s="195"/>
      <c r="R227" s="195"/>
      <c r="S227" s="195"/>
      <c r="T227" s="195"/>
      <c r="U227" s="195"/>
      <c r="V227" s="195"/>
      <c r="W227" s="195"/>
      <c r="X227" s="195"/>
      <c r="Y227" s="195"/>
    </row>
    <row r="228" spans="1:25" ht="12.75" customHeight="1" x14ac:dyDescent="0.3">
      <c r="A228" s="195"/>
      <c r="B228" s="195"/>
      <c r="C228" s="195"/>
      <c r="D228" s="195"/>
      <c r="E228" s="195"/>
      <c r="F228" s="195"/>
      <c r="G228" s="195"/>
      <c r="H228" s="195"/>
      <c r="I228" s="195"/>
      <c r="J228" s="195"/>
      <c r="K228" s="195"/>
      <c r="L228" s="195"/>
      <c r="M228" s="195"/>
      <c r="N228" s="195"/>
      <c r="O228" s="195"/>
      <c r="P228" s="195"/>
      <c r="Q228" s="195"/>
      <c r="R228" s="195"/>
      <c r="S228" s="195"/>
      <c r="T228" s="195"/>
      <c r="U228" s="195"/>
      <c r="V228" s="195"/>
      <c r="W228" s="195"/>
      <c r="X228" s="195"/>
      <c r="Y228" s="195"/>
    </row>
    <row r="229" spans="1:25" ht="12.75" customHeight="1" x14ac:dyDescent="0.3">
      <c r="A229" s="195"/>
      <c r="B229" s="195"/>
      <c r="C229" s="195"/>
      <c r="D229" s="195"/>
      <c r="E229" s="195"/>
      <c r="F229" s="195"/>
      <c r="G229" s="195"/>
      <c r="H229" s="195"/>
      <c r="I229" s="195"/>
      <c r="J229" s="195"/>
      <c r="K229" s="195"/>
      <c r="L229" s="195"/>
      <c r="M229" s="195"/>
      <c r="N229" s="195"/>
      <c r="O229" s="195"/>
      <c r="P229" s="195"/>
      <c r="Q229" s="195"/>
      <c r="R229" s="195"/>
      <c r="S229" s="195"/>
      <c r="T229" s="195"/>
      <c r="U229" s="195"/>
      <c r="V229" s="195"/>
      <c r="W229" s="195"/>
      <c r="X229" s="195"/>
      <c r="Y229" s="195"/>
    </row>
    <row r="230" spans="1:25" ht="12.75" customHeight="1" x14ac:dyDescent="0.3">
      <c r="A230" s="195"/>
      <c r="B230" s="195"/>
      <c r="C230" s="195"/>
      <c r="D230" s="195"/>
      <c r="E230" s="195"/>
      <c r="F230" s="195"/>
      <c r="G230" s="195"/>
      <c r="H230" s="195"/>
      <c r="I230" s="195"/>
      <c r="J230" s="195"/>
      <c r="K230" s="195"/>
      <c r="L230" s="195"/>
      <c r="M230" s="195"/>
      <c r="N230" s="195"/>
      <c r="O230" s="195"/>
      <c r="P230" s="195"/>
      <c r="Q230" s="195"/>
      <c r="R230" s="195"/>
      <c r="S230" s="195"/>
      <c r="T230" s="195"/>
      <c r="U230" s="195"/>
      <c r="V230" s="195"/>
      <c r="W230" s="195"/>
      <c r="X230" s="195"/>
      <c r="Y230" s="195"/>
    </row>
    <row r="231" spans="1:25" ht="12.75" customHeight="1" x14ac:dyDescent="0.3">
      <c r="A231" s="195"/>
      <c r="B231" s="195"/>
      <c r="C231" s="195"/>
      <c r="D231" s="195"/>
      <c r="E231" s="195"/>
      <c r="F231" s="195"/>
      <c r="G231" s="195"/>
      <c r="H231" s="195"/>
      <c r="I231" s="195"/>
      <c r="J231" s="195"/>
      <c r="K231" s="195"/>
      <c r="L231" s="195"/>
      <c r="M231" s="195"/>
      <c r="N231" s="195"/>
      <c r="O231" s="195"/>
      <c r="P231" s="195"/>
      <c r="Q231" s="195"/>
      <c r="R231" s="195"/>
      <c r="S231" s="195"/>
      <c r="T231" s="195"/>
      <c r="U231" s="195"/>
      <c r="V231" s="195"/>
      <c r="W231" s="195"/>
      <c r="X231" s="195"/>
      <c r="Y231" s="195"/>
    </row>
    <row r="232" spans="1:25" ht="12.75" customHeight="1" x14ac:dyDescent="0.3">
      <c r="A232" s="195"/>
      <c r="B232" s="195"/>
      <c r="C232" s="195"/>
      <c r="D232" s="195"/>
      <c r="E232" s="195"/>
      <c r="F232" s="195"/>
      <c r="G232" s="195"/>
      <c r="H232" s="195"/>
      <c r="I232" s="195"/>
      <c r="J232" s="195"/>
      <c r="K232" s="195"/>
      <c r="L232" s="195"/>
      <c r="M232" s="195"/>
      <c r="N232" s="195"/>
      <c r="O232" s="195"/>
      <c r="P232" s="195"/>
      <c r="Q232" s="195"/>
      <c r="R232" s="195"/>
      <c r="S232" s="195"/>
      <c r="T232" s="195"/>
      <c r="U232" s="195"/>
      <c r="V232" s="195"/>
      <c r="W232" s="195"/>
      <c r="X232" s="195"/>
      <c r="Y232" s="195"/>
    </row>
    <row r="233" spans="1:25" ht="12.75" customHeight="1" x14ac:dyDescent="0.3">
      <c r="A233" s="195"/>
      <c r="B233" s="195"/>
      <c r="C233" s="195"/>
      <c r="D233" s="195"/>
      <c r="E233" s="195"/>
      <c r="F233" s="195"/>
      <c r="G233" s="195"/>
      <c r="H233" s="195"/>
      <c r="I233" s="195"/>
      <c r="J233" s="195"/>
      <c r="K233" s="195"/>
      <c r="L233" s="195"/>
      <c r="M233" s="195"/>
      <c r="N233" s="195"/>
      <c r="O233" s="195"/>
      <c r="P233" s="195"/>
      <c r="Q233" s="195"/>
      <c r="R233" s="195"/>
      <c r="S233" s="195"/>
      <c r="T233" s="195"/>
      <c r="U233" s="195"/>
      <c r="V233" s="195"/>
      <c r="W233" s="195"/>
      <c r="X233" s="195"/>
      <c r="Y233" s="195"/>
    </row>
    <row r="234" spans="1:25" ht="12.75" customHeight="1" x14ac:dyDescent="0.3">
      <c r="A234" s="195"/>
      <c r="B234" s="195"/>
      <c r="C234" s="195"/>
      <c r="D234" s="195"/>
      <c r="E234" s="195"/>
      <c r="F234" s="195"/>
      <c r="G234" s="195"/>
      <c r="H234" s="195"/>
      <c r="I234" s="195"/>
      <c r="J234" s="195"/>
      <c r="K234" s="195"/>
      <c r="L234" s="195"/>
      <c r="M234" s="195"/>
      <c r="N234" s="195"/>
      <c r="O234" s="195"/>
      <c r="P234" s="195"/>
      <c r="Q234" s="195"/>
      <c r="R234" s="195"/>
      <c r="S234" s="195"/>
      <c r="T234" s="195"/>
      <c r="U234" s="195"/>
      <c r="V234" s="195"/>
      <c r="W234" s="195"/>
      <c r="X234" s="195"/>
      <c r="Y234" s="195"/>
    </row>
    <row r="235" spans="1:25" ht="12.75" customHeight="1" x14ac:dyDescent="0.3">
      <c r="A235" s="195"/>
      <c r="B235" s="195"/>
      <c r="C235" s="195"/>
      <c r="D235" s="195"/>
      <c r="E235" s="195"/>
      <c r="F235" s="195"/>
      <c r="G235" s="195"/>
      <c r="H235" s="195"/>
      <c r="I235" s="195"/>
      <c r="J235" s="195"/>
      <c r="K235" s="195"/>
      <c r="L235" s="195"/>
      <c r="M235" s="195"/>
      <c r="N235" s="195"/>
      <c r="O235" s="195"/>
      <c r="P235" s="195"/>
      <c r="Q235" s="195"/>
      <c r="R235" s="195"/>
      <c r="S235" s="195"/>
      <c r="T235" s="195"/>
      <c r="U235" s="195"/>
      <c r="V235" s="195"/>
      <c r="W235" s="195"/>
      <c r="X235" s="195"/>
      <c r="Y235" s="195"/>
    </row>
    <row r="236" spans="1:25" ht="12.75" customHeight="1" x14ac:dyDescent="0.3">
      <c r="A236" s="195"/>
      <c r="B236" s="195"/>
      <c r="C236" s="195"/>
      <c r="D236" s="195"/>
      <c r="E236" s="195"/>
      <c r="F236" s="195"/>
      <c r="G236" s="195"/>
      <c r="H236" s="195"/>
      <c r="I236" s="195"/>
      <c r="J236" s="195"/>
      <c r="K236" s="195"/>
      <c r="L236" s="195"/>
      <c r="M236" s="195"/>
      <c r="N236" s="195"/>
      <c r="O236" s="195"/>
      <c r="P236" s="195"/>
      <c r="Q236" s="195"/>
      <c r="R236" s="195"/>
      <c r="S236" s="195"/>
      <c r="T236" s="195"/>
      <c r="U236" s="195"/>
      <c r="V236" s="195"/>
      <c r="W236" s="195"/>
      <c r="X236" s="195"/>
      <c r="Y236" s="195"/>
    </row>
    <row r="237" spans="1:25" ht="12.75" customHeight="1" x14ac:dyDescent="0.3">
      <c r="A237" s="195"/>
      <c r="B237" s="195"/>
      <c r="C237" s="195"/>
      <c r="D237" s="195"/>
      <c r="E237" s="195"/>
      <c r="F237" s="195"/>
      <c r="G237" s="195"/>
      <c r="H237" s="195"/>
      <c r="I237" s="195"/>
      <c r="J237" s="195"/>
      <c r="K237" s="195"/>
      <c r="L237" s="195"/>
      <c r="M237" s="195"/>
      <c r="N237" s="195"/>
      <c r="O237" s="195"/>
      <c r="P237" s="195"/>
      <c r="Q237" s="195"/>
      <c r="R237" s="195"/>
      <c r="S237" s="195"/>
      <c r="T237" s="195"/>
      <c r="U237" s="195"/>
      <c r="V237" s="195"/>
      <c r="W237" s="195"/>
      <c r="X237" s="195"/>
      <c r="Y237" s="195"/>
    </row>
    <row r="238" spans="1:25" ht="12.75" customHeight="1" x14ac:dyDescent="0.3">
      <c r="A238" s="195"/>
      <c r="B238" s="195"/>
      <c r="C238" s="195"/>
      <c r="D238" s="195"/>
      <c r="E238" s="195"/>
      <c r="F238" s="195"/>
      <c r="G238" s="195"/>
      <c r="H238" s="195"/>
      <c r="I238" s="195"/>
      <c r="J238" s="195"/>
      <c r="K238" s="195"/>
      <c r="L238" s="195"/>
      <c r="M238" s="195"/>
      <c r="N238" s="195"/>
      <c r="O238" s="195"/>
      <c r="P238" s="195"/>
      <c r="Q238" s="195"/>
      <c r="R238" s="195"/>
      <c r="S238" s="195"/>
      <c r="T238" s="195"/>
      <c r="U238" s="195"/>
      <c r="V238" s="195"/>
      <c r="W238" s="195"/>
      <c r="X238" s="195"/>
      <c r="Y238" s="195"/>
    </row>
    <row r="239" spans="1:25" ht="12.75" customHeight="1" x14ac:dyDescent="0.3">
      <c r="A239" s="195"/>
      <c r="B239" s="195"/>
      <c r="C239" s="195"/>
      <c r="D239" s="195"/>
      <c r="E239" s="195"/>
      <c r="F239" s="195"/>
      <c r="G239" s="195"/>
      <c r="H239" s="195"/>
      <c r="I239" s="195"/>
      <c r="J239" s="195"/>
      <c r="K239" s="195"/>
      <c r="L239" s="195"/>
      <c r="M239" s="195"/>
      <c r="N239" s="195"/>
      <c r="O239" s="195"/>
      <c r="P239" s="195"/>
      <c r="Q239" s="195"/>
      <c r="R239" s="195"/>
      <c r="S239" s="195"/>
      <c r="T239" s="195"/>
      <c r="U239" s="195"/>
      <c r="V239" s="195"/>
      <c r="W239" s="195"/>
      <c r="X239" s="195"/>
      <c r="Y239" s="195"/>
    </row>
    <row r="240" spans="1:25" ht="12.75" customHeight="1" x14ac:dyDescent="0.3">
      <c r="A240" s="195"/>
      <c r="B240" s="195"/>
      <c r="C240" s="195"/>
      <c r="D240" s="195"/>
      <c r="E240" s="195"/>
      <c r="F240" s="195"/>
      <c r="G240" s="195"/>
      <c r="H240" s="195"/>
      <c r="I240" s="195"/>
      <c r="J240" s="195"/>
      <c r="K240" s="195"/>
      <c r="L240" s="195"/>
      <c r="M240" s="195"/>
      <c r="N240" s="195"/>
      <c r="O240" s="195"/>
      <c r="P240" s="195"/>
      <c r="Q240" s="195"/>
      <c r="R240" s="195"/>
      <c r="S240" s="195"/>
      <c r="T240" s="195"/>
      <c r="U240" s="195"/>
      <c r="V240" s="195"/>
      <c r="W240" s="195"/>
      <c r="X240" s="195"/>
      <c r="Y240" s="195"/>
    </row>
    <row r="241" spans="1:25" ht="12.75" customHeight="1" x14ac:dyDescent="0.3">
      <c r="A241" s="195"/>
      <c r="B241" s="195"/>
      <c r="C241" s="195"/>
      <c r="D241" s="195"/>
      <c r="E241" s="195"/>
      <c r="F241" s="195"/>
      <c r="G241" s="195"/>
      <c r="H241" s="195"/>
      <c r="I241" s="195"/>
      <c r="J241" s="195"/>
      <c r="K241" s="195"/>
      <c r="L241" s="195"/>
      <c r="M241" s="195"/>
      <c r="N241" s="195"/>
      <c r="O241" s="195"/>
      <c r="P241" s="195"/>
      <c r="Q241" s="195"/>
      <c r="R241" s="195"/>
      <c r="S241" s="195"/>
      <c r="T241" s="195"/>
      <c r="U241" s="195"/>
      <c r="V241" s="195"/>
      <c r="W241" s="195"/>
      <c r="X241" s="195"/>
      <c r="Y241" s="195"/>
    </row>
    <row r="242" spans="1:25" ht="12.75" customHeight="1" x14ac:dyDescent="0.3">
      <c r="A242" s="195"/>
      <c r="B242" s="195"/>
      <c r="C242" s="195"/>
      <c r="D242" s="195"/>
      <c r="E242" s="195"/>
      <c r="F242" s="195"/>
      <c r="G242" s="195"/>
      <c r="H242" s="195"/>
      <c r="I242" s="195"/>
      <c r="J242" s="195"/>
      <c r="K242" s="195"/>
      <c r="L242" s="195"/>
      <c r="M242" s="195"/>
      <c r="N242" s="195"/>
      <c r="O242" s="195"/>
      <c r="P242" s="195"/>
      <c r="Q242" s="195"/>
      <c r="R242" s="195"/>
      <c r="S242" s="195"/>
      <c r="T242" s="195"/>
      <c r="U242" s="195"/>
      <c r="V242" s="195"/>
      <c r="W242" s="195"/>
      <c r="X242" s="195"/>
      <c r="Y242" s="195"/>
    </row>
    <row r="243" spans="1:25" ht="12.75" customHeight="1" x14ac:dyDescent="0.3">
      <c r="A243" s="195"/>
      <c r="B243" s="195"/>
      <c r="C243" s="195"/>
      <c r="D243" s="195"/>
      <c r="E243" s="195"/>
      <c r="F243" s="195"/>
      <c r="G243" s="195"/>
      <c r="H243" s="195"/>
      <c r="I243" s="195"/>
      <c r="J243" s="195"/>
      <c r="K243" s="195"/>
      <c r="L243" s="195"/>
      <c r="M243" s="195"/>
      <c r="N243" s="195"/>
      <c r="O243" s="195"/>
      <c r="P243" s="195"/>
      <c r="Q243" s="195"/>
      <c r="R243" s="195"/>
      <c r="S243" s="195"/>
      <c r="T243" s="195"/>
      <c r="U243" s="195"/>
      <c r="V243" s="195"/>
      <c r="W243" s="195"/>
      <c r="X243" s="195"/>
      <c r="Y243" s="195"/>
    </row>
    <row r="244" spans="1:25" ht="12.75" customHeight="1" x14ac:dyDescent="0.3">
      <c r="A244" s="195"/>
      <c r="B244" s="195"/>
      <c r="C244" s="195"/>
      <c r="D244" s="195"/>
      <c r="E244" s="195"/>
      <c r="F244" s="195"/>
      <c r="G244" s="195"/>
      <c r="H244" s="195"/>
      <c r="I244" s="195"/>
      <c r="J244" s="195"/>
      <c r="K244" s="195"/>
      <c r="L244" s="195"/>
      <c r="M244" s="195"/>
      <c r="N244" s="195"/>
      <c r="O244" s="195"/>
      <c r="P244" s="195"/>
      <c r="Q244" s="195"/>
      <c r="R244" s="195"/>
      <c r="S244" s="195"/>
      <c r="T244" s="195"/>
      <c r="U244" s="195"/>
      <c r="V244" s="195"/>
      <c r="W244" s="195"/>
      <c r="X244" s="195"/>
      <c r="Y244" s="195"/>
    </row>
    <row r="245" spans="1:25" ht="12.75" customHeight="1" x14ac:dyDescent="0.3">
      <c r="A245" s="195"/>
      <c r="B245" s="195"/>
      <c r="C245" s="195"/>
      <c r="D245" s="195"/>
      <c r="E245" s="195"/>
      <c r="F245" s="195"/>
      <c r="G245" s="195"/>
      <c r="H245" s="195"/>
      <c r="I245" s="195"/>
      <c r="J245" s="195"/>
      <c r="K245" s="195"/>
      <c r="L245" s="195"/>
      <c r="M245" s="195"/>
      <c r="N245" s="195"/>
      <c r="O245" s="195"/>
      <c r="P245" s="195"/>
      <c r="Q245" s="195"/>
      <c r="R245" s="195"/>
      <c r="S245" s="195"/>
      <c r="T245" s="195"/>
      <c r="U245" s="195"/>
      <c r="V245" s="195"/>
      <c r="W245" s="195"/>
      <c r="X245" s="195"/>
      <c r="Y245" s="195"/>
    </row>
    <row r="246" spans="1:25" ht="12.75" customHeight="1" x14ac:dyDescent="0.3">
      <c r="A246" s="195"/>
      <c r="B246" s="195"/>
      <c r="C246" s="195"/>
      <c r="D246" s="195"/>
      <c r="E246" s="195"/>
      <c r="F246" s="195"/>
      <c r="G246" s="195"/>
      <c r="H246" s="195"/>
      <c r="I246" s="195"/>
      <c r="J246" s="195"/>
      <c r="K246" s="195"/>
      <c r="L246" s="195"/>
      <c r="M246" s="195"/>
      <c r="N246" s="195"/>
      <c r="O246" s="195"/>
      <c r="P246" s="195"/>
      <c r="Q246" s="195"/>
      <c r="R246" s="195"/>
      <c r="S246" s="195"/>
      <c r="T246" s="195"/>
      <c r="U246" s="195"/>
      <c r="V246" s="195"/>
      <c r="W246" s="195"/>
      <c r="X246" s="195"/>
      <c r="Y246" s="195"/>
    </row>
    <row r="247" spans="1:25" ht="12.75" customHeight="1" x14ac:dyDescent="0.3">
      <c r="A247" s="195"/>
      <c r="B247" s="195"/>
      <c r="C247" s="195"/>
      <c r="D247" s="195"/>
      <c r="E247" s="195"/>
      <c r="F247" s="195"/>
      <c r="G247" s="195"/>
      <c r="H247" s="195"/>
      <c r="I247" s="195"/>
      <c r="J247" s="195"/>
      <c r="K247" s="195"/>
      <c r="L247" s="195"/>
      <c r="M247" s="195"/>
      <c r="N247" s="195"/>
      <c r="O247" s="195"/>
      <c r="P247" s="195"/>
      <c r="Q247" s="195"/>
      <c r="R247" s="195"/>
      <c r="S247" s="195"/>
      <c r="T247" s="195"/>
      <c r="U247" s="195"/>
      <c r="V247" s="195"/>
      <c r="W247" s="195"/>
      <c r="X247" s="195"/>
      <c r="Y247" s="195"/>
    </row>
    <row r="248" spans="1:25" ht="12.75" customHeight="1" x14ac:dyDescent="0.3">
      <c r="A248" s="195"/>
      <c r="B248" s="195"/>
      <c r="C248" s="195"/>
      <c r="D248" s="195"/>
      <c r="E248" s="195"/>
      <c r="F248" s="195"/>
      <c r="G248" s="195"/>
      <c r="H248" s="195"/>
      <c r="I248" s="195"/>
      <c r="J248" s="195"/>
      <c r="K248" s="195"/>
      <c r="L248" s="195"/>
      <c r="M248" s="195"/>
      <c r="N248" s="195"/>
      <c r="O248" s="195"/>
      <c r="P248" s="195"/>
      <c r="Q248" s="195"/>
      <c r="R248" s="195"/>
      <c r="S248" s="195"/>
      <c r="T248" s="195"/>
      <c r="U248" s="195"/>
      <c r="V248" s="195"/>
      <c r="W248" s="195"/>
      <c r="X248" s="195"/>
      <c r="Y248" s="195"/>
    </row>
    <row r="249" spans="1:25" ht="12.75" customHeight="1" x14ac:dyDescent="0.3">
      <c r="A249" s="195"/>
      <c r="B249" s="195"/>
      <c r="C249" s="195"/>
      <c r="D249" s="195"/>
      <c r="E249" s="195"/>
      <c r="F249" s="195"/>
      <c r="G249" s="195"/>
      <c r="H249" s="195"/>
      <c r="I249" s="195"/>
      <c r="J249" s="195"/>
      <c r="K249" s="195"/>
      <c r="L249" s="195"/>
      <c r="M249" s="195"/>
      <c r="N249" s="195"/>
      <c r="O249" s="195"/>
      <c r="P249" s="195"/>
      <c r="Q249" s="195"/>
      <c r="R249" s="195"/>
      <c r="S249" s="195"/>
      <c r="T249" s="195"/>
      <c r="U249" s="195"/>
      <c r="V249" s="195"/>
      <c r="W249" s="195"/>
      <c r="X249" s="195"/>
      <c r="Y249" s="195"/>
    </row>
    <row r="250" spans="1:25" ht="12.75" customHeight="1" x14ac:dyDescent="0.3">
      <c r="A250" s="195"/>
      <c r="B250" s="195"/>
      <c r="C250" s="195"/>
      <c r="D250" s="195"/>
      <c r="E250" s="195"/>
      <c r="F250" s="195"/>
      <c r="G250" s="195"/>
      <c r="H250" s="195"/>
      <c r="I250" s="195"/>
      <c r="J250" s="195"/>
      <c r="K250" s="195"/>
      <c r="L250" s="195"/>
      <c r="M250" s="195"/>
      <c r="N250" s="195"/>
      <c r="O250" s="195"/>
      <c r="P250" s="195"/>
      <c r="Q250" s="195"/>
      <c r="R250" s="195"/>
      <c r="S250" s="195"/>
      <c r="T250" s="195"/>
      <c r="U250" s="195"/>
      <c r="V250" s="195"/>
      <c r="W250" s="195"/>
      <c r="X250" s="195"/>
      <c r="Y250" s="195"/>
    </row>
    <row r="251" spans="1:25" ht="12.75" customHeight="1" x14ac:dyDescent="0.3">
      <c r="A251" s="195"/>
      <c r="B251" s="195"/>
      <c r="C251" s="195"/>
      <c r="D251" s="195"/>
      <c r="E251" s="195"/>
      <c r="F251" s="195"/>
      <c r="G251" s="195"/>
      <c r="H251" s="195"/>
      <c r="I251" s="195"/>
      <c r="J251" s="195"/>
      <c r="K251" s="195"/>
      <c r="L251" s="195"/>
      <c r="M251" s="195"/>
      <c r="N251" s="195"/>
      <c r="O251" s="195"/>
      <c r="P251" s="195"/>
      <c r="Q251" s="195"/>
      <c r="R251" s="195"/>
      <c r="S251" s="195"/>
      <c r="T251" s="195"/>
      <c r="U251" s="195"/>
      <c r="V251" s="195"/>
      <c r="W251" s="195"/>
      <c r="X251" s="195"/>
      <c r="Y251" s="195"/>
    </row>
    <row r="252" spans="1:25" ht="12.75" customHeight="1" x14ac:dyDescent="0.3">
      <c r="A252" s="195"/>
      <c r="B252" s="195"/>
      <c r="C252" s="195"/>
      <c r="D252" s="195"/>
      <c r="E252" s="195"/>
      <c r="F252" s="195"/>
      <c r="G252" s="195"/>
      <c r="H252" s="195"/>
      <c r="I252" s="195"/>
      <c r="J252" s="195"/>
      <c r="K252" s="195"/>
      <c r="L252" s="195"/>
      <c r="M252" s="195"/>
      <c r="N252" s="195"/>
      <c r="O252" s="195"/>
      <c r="P252" s="195"/>
      <c r="Q252" s="195"/>
      <c r="R252" s="195"/>
      <c r="S252" s="195"/>
      <c r="T252" s="195"/>
      <c r="U252" s="195"/>
      <c r="V252" s="195"/>
      <c r="W252" s="195"/>
      <c r="X252" s="195"/>
      <c r="Y252" s="195"/>
    </row>
    <row r="253" spans="1:25" ht="12.75" customHeight="1" x14ac:dyDescent="0.3">
      <c r="A253" s="195"/>
      <c r="B253" s="195"/>
      <c r="C253" s="195"/>
      <c r="D253" s="195"/>
      <c r="E253" s="195"/>
      <c r="F253" s="195"/>
      <c r="G253" s="195"/>
      <c r="H253" s="195"/>
      <c r="I253" s="195"/>
      <c r="J253" s="195"/>
      <c r="K253" s="195"/>
      <c r="L253" s="195"/>
      <c r="M253" s="195"/>
      <c r="N253" s="195"/>
      <c r="O253" s="195"/>
      <c r="P253" s="195"/>
      <c r="Q253" s="195"/>
      <c r="R253" s="195"/>
      <c r="S253" s="195"/>
      <c r="T253" s="195"/>
      <c r="U253" s="195"/>
      <c r="V253" s="195"/>
      <c r="W253" s="195"/>
      <c r="X253" s="195"/>
      <c r="Y253" s="195"/>
    </row>
    <row r="254" spans="1:25" ht="12.75" customHeight="1" x14ac:dyDescent="0.3">
      <c r="A254" s="195"/>
      <c r="B254" s="195"/>
      <c r="C254" s="195"/>
      <c r="D254" s="195"/>
      <c r="E254" s="195"/>
      <c r="F254" s="195"/>
      <c r="G254" s="195"/>
      <c r="H254" s="195"/>
      <c r="I254" s="195"/>
      <c r="J254" s="195"/>
      <c r="K254" s="195"/>
      <c r="L254" s="195"/>
      <c r="M254" s="195"/>
      <c r="N254" s="195"/>
      <c r="O254" s="195"/>
      <c r="P254" s="195"/>
      <c r="Q254" s="195"/>
      <c r="R254" s="195"/>
      <c r="S254" s="195"/>
      <c r="T254" s="195"/>
      <c r="U254" s="195"/>
      <c r="V254" s="195"/>
      <c r="W254" s="195"/>
      <c r="X254" s="195"/>
      <c r="Y254" s="195"/>
    </row>
    <row r="255" spans="1:25" ht="12.75" customHeight="1" x14ac:dyDescent="0.3">
      <c r="A255" s="195"/>
      <c r="B255" s="195"/>
      <c r="C255" s="195"/>
      <c r="D255" s="195"/>
      <c r="E255" s="195"/>
      <c r="F255" s="195"/>
      <c r="G255" s="195"/>
      <c r="H255" s="195"/>
      <c r="I255" s="195"/>
      <c r="J255" s="195"/>
      <c r="K255" s="195"/>
      <c r="L255" s="195"/>
      <c r="M255" s="195"/>
      <c r="N255" s="195"/>
      <c r="O255" s="195"/>
      <c r="P255" s="195"/>
      <c r="Q255" s="195"/>
      <c r="R255" s="195"/>
      <c r="S255" s="195"/>
      <c r="T255" s="195"/>
      <c r="U255" s="195"/>
      <c r="V255" s="195"/>
      <c r="W255" s="195"/>
      <c r="X255" s="195"/>
      <c r="Y255" s="195"/>
    </row>
    <row r="256" spans="1:25" ht="12.75" customHeight="1" x14ac:dyDescent="0.3">
      <c r="A256" s="195"/>
      <c r="B256" s="195"/>
      <c r="C256" s="195"/>
      <c r="D256" s="195"/>
      <c r="E256" s="195"/>
      <c r="F256" s="195"/>
      <c r="G256" s="195"/>
      <c r="H256" s="195"/>
      <c r="I256" s="195"/>
      <c r="J256" s="195"/>
      <c r="K256" s="195"/>
      <c r="L256" s="195"/>
      <c r="M256" s="195"/>
      <c r="N256" s="195"/>
      <c r="O256" s="195"/>
      <c r="P256" s="195"/>
      <c r="Q256" s="195"/>
      <c r="R256" s="195"/>
      <c r="S256" s="195"/>
      <c r="T256" s="195"/>
      <c r="U256" s="195"/>
      <c r="V256" s="195"/>
      <c r="W256" s="195"/>
      <c r="X256" s="195"/>
      <c r="Y256" s="195"/>
    </row>
    <row r="257" spans="1:25" ht="12.75" customHeight="1" x14ac:dyDescent="0.3">
      <c r="A257" s="195"/>
      <c r="B257" s="195"/>
      <c r="C257" s="195"/>
      <c r="D257" s="195"/>
      <c r="E257" s="195"/>
      <c r="F257" s="195"/>
      <c r="G257" s="195"/>
      <c r="H257" s="195"/>
      <c r="I257" s="195"/>
      <c r="J257" s="195"/>
      <c r="K257" s="195"/>
      <c r="L257" s="195"/>
      <c r="M257" s="195"/>
      <c r="N257" s="195"/>
      <c r="O257" s="195"/>
      <c r="P257" s="195"/>
      <c r="Q257" s="195"/>
      <c r="R257" s="195"/>
      <c r="S257" s="195"/>
      <c r="T257" s="195"/>
      <c r="U257" s="195"/>
      <c r="V257" s="195"/>
      <c r="W257" s="195"/>
      <c r="X257" s="195"/>
      <c r="Y257" s="195"/>
    </row>
    <row r="258" spans="1:25" ht="12.75" customHeight="1" x14ac:dyDescent="0.3">
      <c r="A258" s="195"/>
      <c r="B258" s="195"/>
      <c r="C258" s="195"/>
      <c r="D258" s="195"/>
      <c r="E258" s="195"/>
      <c r="F258" s="195"/>
      <c r="G258" s="195"/>
      <c r="H258" s="195"/>
      <c r="I258" s="195"/>
      <c r="J258" s="195"/>
      <c r="K258" s="195"/>
      <c r="L258" s="195"/>
      <c r="M258" s="195"/>
      <c r="N258" s="195"/>
      <c r="O258" s="195"/>
      <c r="P258" s="195"/>
      <c r="Q258" s="195"/>
      <c r="R258" s="195"/>
      <c r="S258" s="195"/>
      <c r="T258" s="195"/>
      <c r="U258" s="195"/>
      <c r="V258" s="195"/>
      <c r="W258" s="195"/>
      <c r="X258" s="195"/>
      <c r="Y258" s="195"/>
    </row>
    <row r="259" spans="1:25" ht="12.75" customHeight="1" x14ac:dyDescent="0.3">
      <c r="A259" s="195"/>
      <c r="B259" s="195"/>
      <c r="C259" s="195"/>
      <c r="D259" s="195"/>
      <c r="E259" s="195"/>
      <c r="F259" s="195"/>
      <c r="G259" s="195"/>
      <c r="H259" s="195"/>
      <c r="I259" s="195"/>
      <c r="J259" s="195"/>
      <c r="K259" s="195"/>
      <c r="L259" s="195"/>
      <c r="M259" s="195"/>
      <c r="N259" s="195"/>
      <c r="O259" s="195"/>
      <c r="P259" s="195"/>
      <c r="Q259" s="195"/>
      <c r="R259" s="195"/>
      <c r="S259" s="195"/>
      <c r="T259" s="195"/>
      <c r="U259" s="195"/>
      <c r="V259" s="195"/>
      <c r="W259" s="195"/>
      <c r="X259" s="195"/>
      <c r="Y259" s="195"/>
    </row>
    <row r="260" spans="1:25" ht="12.75" customHeight="1" x14ac:dyDescent="0.3">
      <c r="B260" s="195"/>
      <c r="C260" s="195"/>
      <c r="D260" s="195"/>
    </row>
  </sheetData>
  <mergeCells count="9">
    <mergeCell ref="H129:J129"/>
    <mergeCell ref="B129:D129"/>
    <mergeCell ref="B2:Y3"/>
    <mergeCell ref="B5:O17"/>
    <mergeCell ref="B19:Y20"/>
    <mergeCell ref="B22:O34"/>
    <mergeCell ref="B71:Y72"/>
    <mergeCell ref="B74:O116"/>
    <mergeCell ref="E129:G129"/>
  </mergeCells>
  <conditionalFormatting sqref="F37">
    <cfRule type="expression" dxfId="490" priority="1">
      <formula>$F$37&lt;&gt;1</formula>
    </cfRule>
  </conditionalFormatting>
  <pageMargins left="0.23622047244094491" right="0.23622047244094491" top="0.74803149606299213" bottom="0.74803149606299213" header="0.31496062992125984" footer="0.31496062992125984"/>
  <pageSetup paperSize="9" fitToWidth="0" fitToHeight="0" orientation="landscape" r:id="rId1"/>
  <headerFooter>
    <oddHeader xml:space="preserve">&amp;L&amp;G&amp;R&amp;18 </oddHeader>
    <oddFooter>&amp;C&amp;"Verdana,Regular"&amp;8&amp;P / &amp;K000000&amp;N&amp;LFHP2X63PFRYJ-846150512-58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tableParts count="3">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2B843-33D3-4BC0-9431-35D64DF0F619}">
  <sheetPr codeName="Sheet12"/>
  <dimension ref="A1:Y328"/>
  <sheetViews>
    <sheetView topLeftCell="A130" workbookViewId="0">
      <selection activeCell="D152" sqref="D152"/>
    </sheetView>
  </sheetViews>
  <sheetFormatPr defaultColWidth="10.44140625" defaultRowHeight="12.75" customHeight="1" x14ac:dyDescent="0.25"/>
  <cols>
    <col min="1" max="1" width="10.44140625" style="264"/>
    <col min="2" max="2" width="45.88671875" style="264" customWidth="1"/>
    <col min="3" max="3" width="22.6640625" style="264" customWidth="1"/>
    <col min="4" max="4" width="24.5546875" style="264" customWidth="1"/>
    <col min="5" max="5" width="19.6640625" style="264" customWidth="1"/>
    <col min="6" max="6" width="23" style="264" customWidth="1"/>
    <col min="7" max="7" width="16.33203125" style="264" customWidth="1"/>
    <col min="8" max="8" width="24" style="264" customWidth="1"/>
    <col min="9" max="9" width="15.109375" style="264" customWidth="1"/>
    <col min="10" max="10" width="15.6640625" style="264" bestFit="1" customWidth="1"/>
    <col min="11" max="16384" width="10.44140625" style="264"/>
  </cols>
  <sheetData>
    <row r="1" spans="1:25" ht="12.75" customHeight="1" x14ac:dyDescent="0.3">
      <c r="A1" s="195"/>
      <c r="B1" s="195"/>
      <c r="C1" s="195"/>
      <c r="D1" s="195"/>
      <c r="E1" s="195"/>
      <c r="F1" s="195"/>
      <c r="G1" s="195"/>
      <c r="H1" s="195"/>
      <c r="I1" s="195"/>
      <c r="J1" s="195"/>
      <c r="K1" s="195"/>
      <c r="L1" s="195"/>
      <c r="M1" s="195"/>
      <c r="N1" s="195"/>
      <c r="O1" s="195"/>
      <c r="P1" s="195"/>
      <c r="Q1" s="195"/>
      <c r="R1" s="195"/>
      <c r="S1" s="195"/>
      <c r="T1" s="195"/>
      <c r="U1" s="195"/>
      <c r="V1" s="195"/>
      <c r="W1" s="195"/>
      <c r="X1" s="195"/>
      <c r="Y1" s="195"/>
    </row>
    <row r="2" spans="1:25" ht="12.75" customHeight="1" x14ac:dyDescent="0.3">
      <c r="A2" s="185"/>
      <c r="B2" s="568" t="s">
        <v>548</v>
      </c>
      <c r="C2" s="568"/>
      <c r="D2" s="568"/>
      <c r="E2" s="568"/>
      <c r="F2" s="568"/>
      <c r="G2" s="568"/>
      <c r="H2" s="568"/>
      <c r="I2" s="568"/>
      <c r="J2" s="568"/>
      <c r="K2" s="568"/>
      <c r="L2" s="568"/>
      <c r="M2" s="568"/>
      <c r="N2" s="568"/>
      <c r="O2" s="568"/>
      <c r="P2" s="568"/>
      <c r="Q2" s="568"/>
      <c r="R2" s="568"/>
      <c r="S2" s="568"/>
      <c r="T2" s="568"/>
      <c r="U2" s="568"/>
      <c r="V2" s="568"/>
      <c r="W2" s="568"/>
      <c r="X2" s="568"/>
      <c r="Y2" s="568"/>
    </row>
    <row r="3" spans="1:25" ht="12.75" customHeight="1" x14ac:dyDescent="0.3">
      <c r="A3" s="185"/>
      <c r="B3" s="568"/>
      <c r="C3" s="568"/>
      <c r="D3" s="568"/>
      <c r="E3" s="568"/>
      <c r="F3" s="568"/>
      <c r="G3" s="568"/>
      <c r="H3" s="568"/>
      <c r="I3" s="568"/>
      <c r="J3" s="568"/>
      <c r="K3" s="568"/>
      <c r="L3" s="568"/>
      <c r="M3" s="568"/>
      <c r="N3" s="568"/>
      <c r="O3" s="568"/>
      <c r="P3" s="568"/>
      <c r="Q3" s="568"/>
      <c r="R3" s="568"/>
      <c r="S3" s="568"/>
      <c r="T3" s="568"/>
      <c r="U3" s="568"/>
      <c r="V3" s="568"/>
      <c r="W3" s="568"/>
      <c r="X3" s="568"/>
      <c r="Y3" s="568"/>
    </row>
    <row r="4" spans="1:25" ht="12.75" customHeight="1" thickBot="1" x14ac:dyDescent="0.35">
      <c r="A4" s="195"/>
      <c r="B4" s="195"/>
      <c r="C4" s="195"/>
      <c r="D4" s="195"/>
      <c r="E4" s="195"/>
      <c r="F4" s="195"/>
      <c r="G4" s="195"/>
      <c r="H4" s="195"/>
      <c r="I4" s="195"/>
      <c r="J4" s="195"/>
      <c r="K4" s="195"/>
      <c r="L4" s="195"/>
      <c r="M4" s="195"/>
      <c r="N4" s="195"/>
      <c r="O4" s="195"/>
      <c r="P4" s="195"/>
      <c r="Q4" s="195"/>
      <c r="R4" s="195"/>
      <c r="S4" s="195"/>
      <c r="T4" s="195"/>
      <c r="U4" s="195"/>
      <c r="V4" s="195"/>
      <c r="W4" s="195"/>
      <c r="X4" s="195"/>
      <c r="Y4" s="195"/>
    </row>
    <row r="5" spans="1:25" ht="12.75" customHeight="1" x14ac:dyDescent="0.3">
      <c r="A5" s="195"/>
      <c r="B5" s="659" t="s">
        <v>549</v>
      </c>
      <c r="C5" s="660"/>
      <c r="D5" s="660"/>
      <c r="E5" s="660"/>
      <c r="F5" s="660"/>
      <c r="G5" s="660"/>
      <c r="H5" s="660"/>
      <c r="I5" s="660"/>
      <c r="J5" s="660"/>
      <c r="K5" s="660"/>
      <c r="L5" s="660"/>
      <c r="M5" s="660"/>
      <c r="N5" s="660"/>
      <c r="O5" s="661"/>
      <c r="P5" s="195"/>
      <c r="Q5" s="195"/>
      <c r="R5" s="195"/>
      <c r="S5" s="195"/>
      <c r="T5" s="195"/>
      <c r="U5" s="195"/>
      <c r="V5" s="195"/>
      <c r="W5" s="195"/>
      <c r="X5" s="195"/>
      <c r="Y5" s="195"/>
    </row>
    <row r="6" spans="1:25" ht="12.75" customHeight="1" x14ac:dyDescent="0.3">
      <c r="A6" s="195"/>
      <c r="B6" s="662"/>
      <c r="C6" s="663"/>
      <c r="D6" s="663"/>
      <c r="E6" s="663"/>
      <c r="F6" s="663"/>
      <c r="G6" s="663"/>
      <c r="H6" s="663"/>
      <c r="I6" s="663"/>
      <c r="J6" s="663"/>
      <c r="K6" s="663"/>
      <c r="L6" s="663"/>
      <c r="M6" s="663"/>
      <c r="N6" s="663"/>
      <c r="O6" s="664"/>
      <c r="P6" s="195"/>
      <c r="Q6" s="195"/>
      <c r="R6" s="195"/>
      <c r="S6" s="195"/>
      <c r="T6" s="195"/>
      <c r="U6" s="195"/>
      <c r="V6" s="195"/>
      <c r="W6" s="195"/>
      <c r="X6" s="195"/>
      <c r="Y6" s="195"/>
    </row>
    <row r="7" spans="1:25" ht="12.75" customHeight="1" x14ac:dyDescent="0.3">
      <c r="A7" s="195"/>
      <c r="B7" s="662"/>
      <c r="C7" s="663"/>
      <c r="D7" s="663"/>
      <c r="E7" s="663"/>
      <c r="F7" s="663"/>
      <c r="G7" s="663"/>
      <c r="H7" s="663"/>
      <c r="I7" s="663"/>
      <c r="J7" s="663"/>
      <c r="K7" s="663"/>
      <c r="L7" s="663"/>
      <c r="M7" s="663"/>
      <c r="N7" s="663"/>
      <c r="O7" s="664"/>
      <c r="P7" s="195"/>
      <c r="Q7" s="195"/>
      <c r="R7" s="195"/>
      <c r="S7" s="195"/>
      <c r="T7" s="195"/>
      <c r="U7" s="195"/>
      <c r="V7" s="195"/>
      <c r="W7" s="195"/>
      <c r="X7" s="195"/>
      <c r="Y7" s="195"/>
    </row>
    <row r="8" spans="1:25" ht="12.75" customHeight="1" x14ac:dyDescent="0.3">
      <c r="A8" s="195"/>
      <c r="B8" s="662"/>
      <c r="C8" s="663"/>
      <c r="D8" s="663"/>
      <c r="E8" s="663"/>
      <c r="F8" s="663"/>
      <c r="G8" s="663"/>
      <c r="H8" s="663"/>
      <c r="I8" s="663"/>
      <c r="J8" s="663"/>
      <c r="K8" s="663"/>
      <c r="L8" s="663"/>
      <c r="M8" s="663"/>
      <c r="N8" s="663"/>
      <c r="O8" s="664"/>
      <c r="P8" s="195"/>
      <c r="Q8" s="195"/>
      <c r="R8" s="195"/>
      <c r="S8" s="195"/>
      <c r="T8" s="195"/>
      <c r="U8" s="195"/>
      <c r="V8" s="195"/>
      <c r="W8" s="195"/>
      <c r="X8" s="195"/>
      <c r="Y8" s="195"/>
    </row>
    <row r="9" spans="1:25" ht="12.75" customHeight="1" x14ac:dyDescent="0.3">
      <c r="A9" s="195"/>
      <c r="B9" s="662"/>
      <c r="C9" s="663"/>
      <c r="D9" s="663"/>
      <c r="E9" s="663"/>
      <c r="F9" s="663"/>
      <c r="G9" s="663"/>
      <c r="H9" s="663"/>
      <c r="I9" s="663"/>
      <c r="J9" s="663"/>
      <c r="K9" s="663"/>
      <c r="L9" s="663"/>
      <c r="M9" s="663"/>
      <c r="N9" s="663"/>
      <c r="O9" s="664"/>
      <c r="P9" s="195"/>
      <c r="Q9" s="195"/>
      <c r="R9" s="195"/>
      <c r="S9" s="195"/>
      <c r="T9" s="195"/>
      <c r="U9" s="195"/>
      <c r="V9" s="195"/>
      <c r="W9" s="195"/>
      <c r="X9" s="195"/>
      <c r="Y9" s="195"/>
    </row>
    <row r="10" spans="1:25" ht="12.75" customHeight="1" x14ac:dyDescent="0.3">
      <c r="A10" s="195"/>
      <c r="B10" s="662"/>
      <c r="C10" s="663"/>
      <c r="D10" s="663"/>
      <c r="E10" s="663"/>
      <c r="F10" s="663"/>
      <c r="G10" s="663"/>
      <c r="H10" s="663"/>
      <c r="I10" s="663"/>
      <c r="J10" s="663"/>
      <c r="K10" s="663"/>
      <c r="L10" s="663"/>
      <c r="M10" s="663"/>
      <c r="N10" s="663"/>
      <c r="O10" s="664"/>
      <c r="P10" s="195"/>
      <c r="Q10" s="195"/>
      <c r="R10" s="195"/>
      <c r="S10" s="195"/>
      <c r="T10" s="195"/>
      <c r="U10" s="195"/>
      <c r="V10" s="195"/>
      <c r="W10" s="195"/>
      <c r="X10" s="195"/>
      <c r="Y10" s="195"/>
    </row>
    <row r="11" spans="1:25" ht="12.75" customHeight="1" x14ac:dyDescent="0.3">
      <c r="A11" s="195"/>
      <c r="B11" s="662"/>
      <c r="C11" s="663"/>
      <c r="D11" s="663"/>
      <c r="E11" s="663"/>
      <c r="F11" s="663"/>
      <c r="G11" s="663"/>
      <c r="H11" s="663"/>
      <c r="I11" s="663"/>
      <c r="J11" s="663"/>
      <c r="K11" s="663"/>
      <c r="L11" s="663"/>
      <c r="M11" s="663"/>
      <c r="N11" s="663"/>
      <c r="O11" s="664"/>
      <c r="P11" s="195"/>
      <c r="Q11" s="195"/>
      <c r="R11" s="195"/>
      <c r="S11" s="195"/>
      <c r="T11" s="195"/>
      <c r="U11" s="195"/>
      <c r="V11" s="195"/>
      <c r="W11" s="195"/>
      <c r="X11" s="195"/>
      <c r="Y11" s="195"/>
    </row>
    <row r="12" spans="1:25" ht="12.75" customHeight="1" x14ac:dyDescent="0.3">
      <c r="A12" s="195"/>
      <c r="B12" s="662"/>
      <c r="C12" s="663"/>
      <c r="D12" s="663"/>
      <c r="E12" s="663"/>
      <c r="F12" s="663"/>
      <c r="G12" s="663"/>
      <c r="H12" s="663"/>
      <c r="I12" s="663"/>
      <c r="J12" s="663"/>
      <c r="K12" s="663"/>
      <c r="L12" s="663"/>
      <c r="M12" s="663"/>
      <c r="N12" s="663"/>
      <c r="O12" s="664"/>
      <c r="P12" s="195"/>
      <c r="Q12" s="195"/>
      <c r="R12" s="195"/>
      <c r="S12" s="195"/>
      <c r="T12" s="195"/>
      <c r="U12" s="195"/>
      <c r="V12" s="195"/>
      <c r="W12" s="195"/>
      <c r="X12" s="195"/>
      <c r="Y12" s="195"/>
    </row>
    <row r="13" spans="1:25" ht="12.75" customHeight="1" x14ac:dyDescent="0.3">
      <c r="A13" s="195"/>
      <c r="B13" s="662"/>
      <c r="C13" s="663"/>
      <c r="D13" s="663"/>
      <c r="E13" s="663"/>
      <c r="F13" s="663"/>
      <c r="G13" s="663"/>
      <c r="H13" s="663"/>
      <c r="I13" s="663"/>
      <c r="J13" s="663"/>
      <c r="K13" s="663"/>
      <c r="L13" s="663"/>
      <c r="M13" s="663"/>
      <c r="N13" s="663"/>
      <c r="O13" s="664"/>
      <c r="P13" s="195"/>
      <c r="Q13" s="195"/>
      <c r="R13" s="195"/>
      <c r="S13" s="195"/>
      <c r="T13" s="195"/>
      <c r="U13" s="195"/>
      <c r="V13" s="195"/>
      <c r="W13" s="195"/>
      <c r="X13" s="195"/>
      <c r="Y13" s="195"/>
    </row>
    <row r="14" spans="1:25" ht="12.75" customHeight="1" x14ac:dyDescent="0.3">
      <c r="A14" s="195"/>
      <c r="B14" s="662"/>
      <c r="C14" s="663"/>
      <c r="D14" s="663"/>
      <c r="E14" s="663"/>
      <c r="F14" s="663"/>
      <c r="G14" s="663"/>
      <c r="H14" s="663"/>
      <c r="I14" s="663"/>
      <c r="J14" s="663"/>
      <c r="K14" s="663"/>
      <c r="L14" s="663"/>
      <c r="M14" s="663"/>
      <c r="N14" s="663"/>
      <c r="O14" s="664"/>
      <c r="P14" s="195"/>
      <c r="Q14" s="195"/>
      <c r="R14" s="195"/>
      <c r="S14" s="195"/>
      <c r="T14" s="195"/>
      <c r="U14" s="195"/>
      <c r="V14" s="195"/>
      <c r="W14" s="195"/>
      <c r="X14" s="195"/>
      <c r="Y14" s="195"/>
    </row>
    <row r="15" spans="1:25" ht="12.75" customHeight="1" x14ac:dyDescent="0.3">
      <c r="A15" s="195"/>
      <c r="B15" s="662"/>
      <c r="C15" s="663"/>
      <c r="D15" s="663"/>
      <c r="E15" s="663"/>
      <c r="F15" s="663"/>
      <c r="G15" s="663"/>
      <c r="H15" s="663"/>
      <c r="I15" s="663"/>
      <c r="J15" s="663"/>
      <c r="K15" s="663"/>
      <c r="L15" s="663"/>
      <c r="M15" s="663"/>
      <c r="N15" s="663"/>
      <c r="O15" s="664"/>
      <c r="P15" s="195"/>
      <c r="Q15" s="195"/>
      <c r="R15" s="195"/>
      <c r="S15" s="195"/>
      <c r="T15" s="195"/>
      <c r="U15" s="195"/>
      <c r="V15" s="195"/>
      <c r="W15" s="195"/>
      <c r="X15" s="195"/>
      <c r="Y15" s="195"/>
    </row>
    <row r="16" spans="1:25" ht="12.75" customHeight="1" x14ac:dyDescent="0.3">
      <c r="A16" s="195"/>
      <c r="B16" s="662"/>
      <c r="C16" s="663"/>
      <c r="D16" s="663"/>
      <c r="E16" s="663"/>
      <c r="F16" s="663"/>
      <c r="G16" s="663"/>
      <c r="H16" s="663"/>
      <c r="I16" s="663"/>
      <c r="J16" s="663"/>
      <c r="K16" s="663"/>
      <c r="L16" s="663"/>
      <c r="M16" s="663"/>
      <c r="N16" s="663"/>
      <c r="O16" s="664"/>
      <c r="P16" s="195"/>
      <c r="Q16" s="195"/>
      <c r="R16" s="195"/>
      <c r="S16" s="195"/>
      <c r="T16" s="195"/>
      <c r="U16" s="195"/>
      <c r="V16" s="195"/>
      <c r="W16" s="195"/>
      <c r="X16" s="195"/>
      <c r="Y16" s="195"/>
    </row>
    <row r="17" spans="1:25" ht="12.75" customHeight="1" thickBot="1" x14ac:dyDescent="0.35">
      <c r="A17" s="195"/>
      <c r="B17" s="665"/>
      <c r="C17" s="666"/>
      <c r="D17" s="666"/>
      <c r="E17" s="666"/>
      <c r="F17" s="666"/>
      <c r="G17" s="666"/>
      <c r="H17" s="666"/>
      <c r="I17" s="666"/>
      <c r="J17" s="666"/>
      <c r="K17" s="666"/>
      <c r="L17" s="666"/>
      <c r="M17" s="666"/>
      <c r="N17" s="666"/>
      <c r="O17" s="667"/>
      <c r="P17" s="195"/>
      <c r="Q17" s="195"/>
      <c r="R17" s="195"/>
      <c r="S17" s="195"/>
      <c r="T17" s="195"/>
      <c r="U17" s="195"/>
      <c r="V17" s="195"/>
      <c r="W17" s="195"/>
      <c r="X17" s="195"/>
      <c r="Y17" s="195"/>
    </row>
    <row r="18" spans="1:25" ht="12.75" customHeight="1" x14ac:dyDescent="0.3">
      <c r="A18" s="195"/>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row>
    <row r="19" spans="1:25" ht="12.75" customHeight="1" x14ac:dyDescent="0.3">
      <c r="A19" s="185"/>
      <c r="B19" s="568" t="s">
        <v>211</v>
      </c>
      <c r="C19" s="568"/>
      <c r="D19" s="568"/>
      <c r="E19" s="568"/>
      <c r="F19" s="568"/>
      <c r="G19" s="568"/>
      <c r="H19" s="568"/>
      <c r="I19" s="568"/>
      <c r="J19" s="568"/>
      <c r="K19" s="568"/>
      <c r="L19" s="568"/>
      <c r="M19" s="568"/>
      <c r="N19" s="568"/>
      <c r="O19" s="568"/>
      <c r="P19" s="568"/>
      <c r="Q19" s="568"/>
      <c r="R19" s="568"/>
      <c r="S19" s="568"/>
      <c r="T19" s="568"/>
      <c r="U19" s="568"/>
      <c r="V19" s="568"/>
      <c r="W19" s="568"/>
      <c r="X19" s="568"/>
      <c r="Y19" s="568"/>
    </row>
    <row r="20" spans="1:25" ht="12.75" customHeight="1" x14ac:dyDescent="0.3">
      <c r="A20" s="185"/>
      <c r="B20" s="568"/>
      <c r="C20" s="568"/>
      <c r="D20" s="568"/>
      <c r="E20" s="568"/>
      <c r="F20" s="568"/>
      <c r="G20" s="568"/>
      <c r="H20" s="568"/>
      <c r="I20" s="568"/>
      <c r="J20" s="568"/>
      <c r="K20" s="568"/>
      <c r="L20" s="568"/>
      <c r="M20" s="568"/>
      <c r="N20" s="568"/>
      <c r="O20" s="568"/>
      <c r="P20" s="568"/>
      <c r="Q20" s="568"/>
      <c r="R20" s="568"/>
      <c r="S20" s="568"/>
      <c r="T20" s="568"/>
      <c r="U20" s="568"/>
      <c r="V20" s="568"/>
      <c r="W20" s="568"/>
      <c r="X20" s="568"/>
      <c r="Y20" s="568"/>
    </row>
    <row r="21" spans="1:25" ht="12.75" customHeight="1" thickBot="1" x14ac:dyDescent="0.35">
      <c r="A21" s="195"/>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row>
    <row r="22" spans="1:25" ht="12.75" customHeight="1" x14ac:dyDescent="0.3">
      <c r="A22" s="195"/>
      <c r="B22" s="659" t="s">
        <v>550</v>
      </c>
      <c r="C22" s="668"/>
      <c r="D22" s="668"/>
      <c r="E22" s="668"/>
      <c r="F22" s="668"/>
      <c r="G22" s="668"/>
      <c r="H22" s="668"/>
      <c r="I22" s="668"/>
      <c r="J22" s="668"/>
      <c r="K22" s="668"/>
      <c r="L22" s="668"/>
      <c r="M22" s="668"/>
      <c r="N22" s="668"/>
      <c r="O22" s="669"/>
      <c r="P22" s="195"/>
      <c r="Q22" s="195"/>
      <c r="R22" s="195"/>
      <c r="S22" s="195"/>
      <c r="T22" s="195"/>
      <c r="U22" s="195"/>
      <c r="V22" s="195"/>
      <c r="W22" s="195"/>
      <c r="X22" s="195"/>
      <c r="Y22" s="195"/>
    </row>
    <row r="23" spans="1:25" ht="12.75" customHeight="1" x14ac:dyDescent="0.3">
      <c r="A23" s="195"/>
      <c r="B23" s="670"/>
      <c r="C23" s="671"/>
      <c r="D23" s="671"/>
      <c r="E23" s="671"/>
      <c r="F23" s="671"/>
      <c r="G23" s="671"/>
      <c r="H23" s="671"/>
      <c r="I23" s="671"/>
      <c r="J23" s="671"/>
      <c r="K23" s="671"/>
      <c r="L23" s="671"/>
      <c r="M23" s="671"/>
      <c r="N23" s="671"/>
      <c r="O23" s="672"/>
      <c r="P23" s="195"/>
      <c r="Q23" s="195"/>
      <c r="R23" s="195"/>
      <c r="S23" s="195"/>
      <c r="T23" s="195"/>
      <c r="U23" s="195"/>
      <c r="V23" s="195"/>
      <c r="W23" s="195"/>
      <c r="X23" s="195"/>
      <c r="Y23" s="195"/>
    </row>
    <row r="24" spans="1:25" ht="12.75" customHeight="1" x14ac:dyDescent="0.3">
      <c r="A24" s="195"/>
      <c r="B24" s="670"/>
      <c r="C24" s="671"/>
      <c r="D24" s="671"/>
      <c r="E24" s="671"/>
      <c r="F24" s="671"/>
      <c r="G24" s="671"/>
      <c r="H24" s="671"/>
      <c r="I24" s="671"/>
      <c r="J24" s="671"/>
      <c r="K24" s="671"/>
      <c r="L24" s="671"/>
      <c r="M24" s="671"/>
      <c r="N24" s="671"/>
      <c r="O24" s="672"/>
      <c r="P24" s="195"/>
      <c r="Q24" s="195"/>
      <c r="R24" s="195"/>
      <c r="S24" s="195"/>
      <c r="T24" s="195"/>
      <c r="U24" s="195"/>
      <c r="V24" s="195"/>
      <c r="W24" s="195"/>
      <c r="X24" s="195"/>
      <c r="Y24" s="195"/>
    </row>
    <row r="25" spans="1:25" ht="12.75" customHeight="1" x14ac:dyDescent="0.3">
      <c r="A25" s="195"/>
      <c r="B25" s="670"/>
      <c r="C25" s="671"/>
      <c r="D25" s="671"/>
      <c r="E25" s="671"/>
      <c r="F25" s="671"/>
      <c r="G25" s="671"/>
      <c r="H25" s="671"/>
      <c r="I25" s="671"/>
      <c r="J25" s="671"/>
      <c r="K25" s="671"/>
      <c r="L25" s="671"/>
      <c r="M25" s="671"/>
      <c r="N25" s="671"/>
      <c r="O25" s="672"/>
      <c r="P25" s="195"/>
      <c r="Q25" s="195"/>
      <c r="R25" s="195"/>
      <c r="S25" s="195"/>
      <c r="T25" s="195"/>
      <c r="U25" s="195"/>
      <c r="V25" s="195"/>
      <c r="W25" s="195"/>
      <c r="X25" s="195"/>
      <c r="Y25" s="195"/>
    </row>
    <row r="26" spans="1:25" ht="12.75" customHeight="1" x14ac:dyDescent="0.3">
      <c r="A26" s="195"/>
      <c r="B26" s="670"/>
      <c r="C26" s="671"/>
      <c r="D26" s="671"/>
      <c r="E26" s="671"/>
      <c r="F26" s="671"/>
      <c r="G26" s="671"/>
      <c r="H26" s="671"/>
      <c r="I26" s="671"/>
      <c r="J26" s="671"/>
      <c r="K26" s="671"/>
      <c r="L26" s="671"/>
      <c r="M26" s="671"/>
      <c r="N26" s="671"/>
      <c r="O26" s="672"/>
      <c r="P26" s="195"/>
      <c r="Q26" s="195"/>
      <c r="R26" s="195"/>
      <c r="S26" s="195"/>
      <c r="T26" s="195"/>
      <c r="U26" s="195"/>
      <c r="V26" s="195"/>
      <c r="W26" s="195"/>
      <c r="X26" s="195"/>
      <c r="Y26" s="195"/>
    </row>
    <row r="27" spans="1:25" ht="12.75" customHeight="1" x14ac:dyDescent="0.3">
      <c r="A27" s="195"/>
      <c r="B27" s="670"/>
      <c r="C27" s="671"/>
      <c r="D27" s="671"/>
      <c r="E27" s="671"/>
      <c r="F27" s="671"/>
      <c r="G27" s="671"/>
      <c r="H27" s="671"/>
      <c r="I27" s="671"/>
      <c r="J27" s="671"/>
      <c r="K27" s="671"/>
      <c r="L27" s="671"/>
      <c r="M27" s="671"/>
      <c r="N27" s="671"/>
      <c r="O27" s="672"/>
      <c r="P27" s="195"/>
      <c r="Q27" s="195"/>
      <c r="R27" s="195"/>
      <c r="S27" s="195"/>
      <c r="T27" s="195"/>
      <c r="U27" s="195"/>
      <c r="V27" s="195"/>
      <c r="W27" s="195"/>
      <c r="X27" s="195"/>
      <c r="Y27" s="195"/>
    </row>
    <row r="28" spans="1:25" ht="12.75" customHeight="1" x14ac:dyDescent="0.3">
      <c r="A28" s="195"/>
      <c r="B28" s="670"/>
      <c r="C28" s="671"/>
      <c r="D28" s="671"/>
      <c r="E28" s="671"/>
      <c r="F28" s="671"/>
      <c r="G28" s="671"/>
      <c r="H28" s="671"/>
      <c r="I28" s="671"/>
      <c r="J28" s="671"/>
      <c r="K28" s="671"/>
      <c r="L28" s="671"/>
      <c r="M28" s="671"/>
      <c r="N28" s="671"/>
      <c r="O28" s="672"/>
      <c r="P28" s="195"/>
      <c r="Q28" s="195"/>
      <c r="R28" s="195"/>
      <c r="S28" s="195"/>
      <c r="T28" s="195"/>
      <c r="U28" s="195"/>
      <c r="V28" s="195"/>
      <c r="W28" s="195"/>
      <c r="X28" s="195"/>
      <c r="Y28" s="195"/>
    </row>
    <row r="29" spans="1:25" ht="12.75" customHeight="1" x14ac:dyDescent="0.3">
      <c r="A29" s="195"/>
      <c r="B29" s="670"/>
      <c r="C29" s="671"/>
      <c r="D29" s="671"/>
      <c r="E29" s="671"/>
      <c r="F29" s="671"/>
      <c r="G29" s="671"/>
      <c r="H29" s="671"/>
      <c r="I29" s="671"/>
      <c r="J29" s="671"/>
      <c r="K29" s="671"/>
      <c r="L29" s="671"/>
      <c r="M29" s="671"/>
      <c r="N29" s="671"/>
      <c r="O29" s="672"/>
      <c r="P29" s="195"/>
      <c r="Q29" s="195"/>
      <c r="R29" s="195"/>
      <c r="S29" s="195"/>
      <c r="T29" s="195"/>
      <c r="U29" s="195"/>
      <c r="V29" s="195"/>
      <c r="W29" s="195"/>
      <c r="X29" s="195"/>
      <c r="Y29" s="195"/>
    </row>
    <row r="30" spans="1:25" ht="12.75" customHeight="1" x14ac:dyDescent="0.3">
      <c r="A30" s="195"/>
      <c r="B30" s="670"/>
      <c r="C30" s="671"/>
      <c r="D30" s="671"/>
      <c r="E30" s="671"/>
      <c r="F30" s="671"/>
      <c r="G30" s="671"/>
      <c r="H30" s="671"/>
      <c r="I30" s="671"/>
      <c r="J30" s="671"/>
      <c r="K30" s="671"/>
      <c r="L30" s="671"/>
      <c r="M30" s="671"/>
      <c r="N30" s="671"/>
      <c r="O30" s="672"/>
      <c r="P30" s="195"/>
      <c r="Q30" s="195"/>
      <c r="R30" s="195"/>
      <c r="S30" s="195"/>
      <c r="T30" s="195"/>
      <c r="U30" s="195"/>
      <c r="V30" s="195"/>
      <c r="W30" s="195"/>
      <c r="X30" s="195"/>
      <c r="Y30" s="195"/>
    </row>
    <row r="31" spans="1:25" ht="12.75" customHeight="1" x14ac:dyDescent="0.3">
      <c r="A31" s="195"/>
      <c r="B31" s="670"/>
      <c r="C31" s="671"/>
      <c r="D31" s="671"/>
      <c r="E31" s="671"/>
      <c r="F31" s="671"/>
      <c r="G31" s="671"/>
      <c r="H31" s="671"/>
      <c r="I31" s="671"/>
      <c r="J31" s="671"/>
      <c r="K31" s="671"/>
      <c r="L31" s="671"/>
      <c r="M31" s="671"/>
      <c r="N31" s="671"/>
      <c r="O31" s="672"/>
      <c r="P31" s="195"/>
      <c r="Q31" s="195"/>
      <c r="R31" s="195"/>
      <c r="S31" s="195"/>
      <c r="T31" s="195"/>
      <c r="U31" s="195"/>
      <c r="V31" s="195"/>
      <c r="W31" s="195"/>
      <c r="X31" s="195"/>
      <c r="Y31" s="195"/>
    </row>
    <row r="32" spans="1:25" ht="12.75" customHeight="1" x14ac:dyDescent="0.3">
      <c r="A32" s="195"/>
      <c r="B32" s="670"/>
      <c r="C32" s="671"/>
      <c r="D32" s="671"/>
      <c r="E32" s="671"/>
      <c r="F32" s="671"/>
      <c r="G32" s="671"/>
      <c r="H32" s="671"/>
      <c r="I32" s="671"/>
      <c r="J32" s="671"/>
      <c r="K32" s="671"/>
      <c r="L32" s="671"/>
      <c r="M32" s="671"/>
      <c r="N32" s="671"/>
      <c r="O32" s="672"/>
      <c r="P32" s="195"/>
      <c r="Q32" s="195"/>
      <c r="R32" s="195"/>
      <c r="S32" s="195"/>
      <c r="T32" s="195"/>
      <c r="U32" s="195"/>
      <c r="V32" s="195"/>
      <c r="W32" s="195"/>
      <c r="X32" s="195"/>
      <c r="Y32" s="195"/>
    </row>
    <row r="33" spans="1:25" ht="12.75" customHeight="1" x14ac:dyDescent="0.3">
      <c r="A33" s="195"/>
      <c r="B33" s="670"/>
      <c r="C33" s="671"/>
      <c r="D33" s="671"/>
      <c r="E33" s="671"/>
      <c r="F33" s="671"/>
      <c r="G33" s="671"/>
      <c r="H33" s="671"/>
      <c r="I33" s="671"/>
      <c r="J33" s="671"/>
      <c r="K33" s="671"/>
      <c r="L33" s="671"/>
      <c r="M33" s="671"/>
      <c r="N33" s="671"/>
      <c r="O33" s="672"/>
      <c r="P33" s="195"/>
      <c r="Q33" s="195"/>
      <c r="R33" s="195"/>
      <c r="S33" s="195"/>
      <c r="T33" s="195"/>
      <c r="U33" s="195"/>
      <c r="V33" s="195"/>
      <c r="W33" s="195"/>
      <c r="X33" s="195"/>
      <c r="Y33" s="195"/>
    </row>
    <row r="34" spans="1:25" ht="12.75" customHeight="1" thickBot="1" x14ac:dyDescent="0.35">
      <c r="A34" s="195"/>
      <c r="B34" s="673"/>
      <c r="C34" s="674"/>
      <c r="D34" s="674"/>
      <c r="E34" s="674"/>
      <c r="F34" s="674"/>
      <c r="G34" s="674"/>
      <c r="H34" s="674"/>
      <c r="I34" s="674"/>
      <c r="J34" s="674"/>
      <c r="K34" s="674"/>
      <c r="L34" s="674"/>
      <c r="M34" s="674"/>
      <c r="N34" s="674"/>
      <c r="O34" s="675"/>
      <c r="P34" s="195"/>
      <c r="Q34" s="195"/>
      <c r="R34" s="195"/>
      <c r="S34" s="195"/>
      <c r="T34" s="195"/>
      <c r="U34" s="195"/>
      <c r="V34" s="195"/>
      <c r="W34" s="195"/>
      <c r="X34" s="195"/>
      <c r="Y34" s="195"/>
    </row>
    <row r="35" spans="1:25" ht="12.75" customHeight="1" thickBot="1" x14ac:dyDescent="0.35">
      <c r="A35" s="195"/>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row>
    <row r="36" spans="1:25" ht="12.75" customHeight="1" x14ac:dyDescent="0.3">
      <c r="A36" s="195"/>
      <c r="B36" s="321" t="s">
        <v>158</v>
      </c>
      <c r="C36" s="322" t="s">
        <v>156</v>
      </c>
      <c r="D36" s="323" t="s">
        <v>103</v>
      </c>
      <c r="E36" s="195"/>
      <c r="F36" s="195"/>
      <c r="G36" s="195"/>
      <c r="H36" s="195"/>
      <c r="I36" s="195"/>
      <c r="J36" s="195"/>
      <c r="K36" s="195"/>
      <c r="L36" s="195"/>
      <c r="M36" s="195"/>
      <c r="N36" s="195"/>
      <c r="O36" s="195"/>
      <c r="P36" s="195"/>
      <c r="Q36" s="195"/>
      <c r="R36" s="195"/>
      <c r="S36" s="195"/>
      <c r="T36" s="195"/>
      <c r="U36" s="195"/>
      <c r="V36" s="195"/>
      <c r="W36" s="195"/>
      <c r="X36" s="195"/>
      <c r="Y36" s="195"/>
    </row>
    <row r="37" spans="1:25" ht="12.75" customHeight="1" x14ac:dyDescent="0.3">
      <c r="A37" s="195"/>
      <c r="B37" s="277" t="s">
        <v>166</v>
      </c>
      <c r="C37" s="324">
        <v>0.1</v>
      </c>
      <c r="D37" s="325" t="s">
        <v>155</v>
      </c>
      <c r="E37" s="195"/>
      <c r="F37" s="195"/>
      <c r="G37" s="195"/>
      <c r="H37" s="195"/>
      <c r="I37" s="195"/>
      <c r="J37" s="195"/>
      <c r="K37" s="195"/>
      <c r="L37" s="195"/>
      <c r="M37" s="195"/>
      <c r="N37" s="195"/>
      <c r="O37" s="195"/>
      <c r="P37" s="195"/>
      <c r="Q37" s="195"/>
      <c r="R37" s="195"/>
      <c r="S37" s="195"/>
      <c r="T37" s="195"/>
      <c r="U37" s="195"/>
      <c r="V37" s="195"/>
      <c r="W37" s="195"/>
      <c r="X37" s="195"/>
      <c r="Y37" s="195"/>
    </row>
    <row r="38" spans="1:25" ht="12.75" customHeight="1" x14ac:dyDescent="0.3">
      <c r="A38" s="195"/>
      <c r="B38" s="277" t="s">
        <v>170</v>
      </c>
      <c r="C38" s="324">
        <v>0</v>
      </c>
      <c r="D38" s="325" t="s">
        <v>155</v>
      </c>
      <c r="E38" s="195"/>
      <c r="F38" s="195"/>
      <c r="G38" s="195"/>
      <c r="H38" s="195"/>
      <c r="I38" s="195"/>
      <c r="J38" s="195"/>
      <c r="K38" s="195"/>
      <c r="L38" s="195"/>
      <c r="M38" s="195"/>
      <c r="N38" s="195"/>
      <c r="O38" s="195"/>
      <c r="P38" s="195"/>
      <c r="Q38" s="195"/>
      <c r="R38" s="195"/>
      <c r="S38" s="195"/>
      <c r="T38" s="195"/>
      <c r="U38" s="195"/>
      <c r="V38" s="195"/>
      <c r="W38" s="195"/>
      <c r="X38" s="195"/>
      <c r="Y38" s="195"/>
    </row>
    <row r="39" spans="1:25" ht="12.75" customHeight="1" x14ac:dyDescent="0.3">
      <c r="A39" s="195"/>
      <c r="B39" s="374" t="s">
        <v>425</v>
      </c>
      <c r="C39" s="324">
        <v>0</v>
      </c>
      <c r="D39" s="325" t="s">
        <v>155</v>
      </c>
      <c r="E39" s="195"/>
      <c r="F39" s="195"/>
      <c r="G39" s="195"/>
      <c r="H39" s="195"/>
      <c r="I39" s="195"/>
      <c r="J39" s="195"/>
      <c r="K39" s="195"/>
      <c r="L39" s="195"/>
      <c r="M39" s="195"/>
      <c r="N39" s="195"/>
      <c r="O39" s="195"/>
      <c r="P39" s="195"/>
      <c r="Q39" s="195"/>
      <c r="R39" s="195"/>
      <c r="S39" s="195"/>
      <c r="T39" s="195"/>
      <c r="U39" s="195"/>
      <c r="V39" s="195"/>
      <c r="W39" s="195"/>
      <c r="X39" s="195"/>
      <c r="Y39" s="195"/>
    </row>
    <row r="40" spans="1:25" ht="12.75" customHeight="1" thickBot="1" x14ac:dyDescent="0.35">
      <c r="A40" s="195"/>
      <c r="B40" s="375" t="s">
        <v>426</v>
      </c>
      <c r="C40" s="326">
        <v>0</v>
      </c>
      <c r="D40" s="327" t="s">
        <v>155</v>
      </c>
      <c r="E40" s="195"/>
      <c r="F40" s="195"/>
      <c r="G40" s="195"/>
      <c r="H40" s="195"/>
      <c r="I40" s="195"/>
      <c r="J40" s="195"/>
      <c r="K40" s="195"/>
      <c r="L40" s="195"/>
      <c r="M40" s="195"/>
      <c r="N40" s="195"/>
      <c r="O40" s="195"/>
      <c r="P40" s="195"/>
      <c r="Q40" s="195"/>
      <c r="R40" s="195"/>
      <c r="S40" s="195"/>
      <c r="T40" s="195"/>
      <c r="U40" s="195"/>
      <c r="V40" s="195"/>
      <c r="W40" s="195"/>
      <c r="X40" s="195"/>
      <c r="Y40" s="195"/>
    </row>
    <row r="41" spans="1:25" ht="12.75" customHeight="1" x14ac:dyDescent="0.3">
      <c r="A41" s="195"/>
      <c r="B41" s="201" t="s">
        <v>469</v>
      </c>
      <c r="C41" s="195"/>
      <c r="D41" s="195"/>
      <c r="E41" s="195"/>
      <c r="F41" s="195"/>
      <c r="G41" s="195"/>
      <c r="H41" s="195"/>
      <c r="I41" s="195"/>
      <c r="J41" s="195"/>
      <c r="K41" s="195"/>
      <c r="L41" s="195"/>
      <c r="M41" s="195"/>
      <c r="N41" s="195"/>
      <c r="O41" s="195"/>
      <c r="P41" s="195"/>
      <c r="Q41" s="195"/>
      <c r="R41" s="195"/>
      <c r="S41" s="195"/>
      <c r="T41" s="195"/>
      <c r="U41" s="195"/>
      <c r="V41" s="195"/>
      <c r="W41" s="195"/>
      <c r="X41" s="195"/>
      <c r="Y41" s="195"/>
    </row>
    <row r="42" spans="1:25" ht="12.75" customHeight="1" x14ac:dyDescent="0.3">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row>
    <row r="43" spans="1:25" ht="12.75" customHeight="1" x14ac:dyDescent="0.3">
      <c r="A43" s="195"/>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row>
    <row r="44" spans="1:25" ht="12.75" customHeight="1" x14ac:dyDescent="0.3">
      <c r="A44" s="185"/>
      <c r="B44" s="568" t="s">
        <v>210</v>
      </c>
      <c r="C44" s="568"/>
      <c r="D44" s="568"/>
      <c r="E44" s="568"/>
      <c r="F44" s="568"/>
      <c r="G44" s="568"/>
      <c r="H44" s="568"/>
      <c r="I44" s="568"/>
      <c r="J44" s="568"/>
      <c r="K44" s="568"/>
      <c r="L44" s="568"/>
      <c r="M44" s="568"/>
      <c r="N44" s="568"/>
      <c r="O44" s="568"/>
      <c r="P44" s="568"/>
      <c r="Q44" s="568"/>
      <c r="R44" s="568"/>
      <c r="S44" s="568"/>
      <c r="T44" s="568"/>
      <c r="U44" s="568"/>
      <c r="V44" s="568"/>
      <c r="W44" s="568"/>
      <c r="X44" s="568"/>
      <c r="Y44" s="568"/>
    </row>
    <row r="45" spans="1:25" ht="12.75" customHeight="1" x14ac:dyDescent="0.3">
      <c r="A45" s="185"/>
      <c r="B45" s="568"/>
      <c r="C45" s="568"/>
      <c r="D45" s="568"/>
      <c r="E45" s="568"/>
      <c r="F45" s="568"/>
      <c r="G45" s="568"/>
      <c r="H45" s="568"/>
      <c r="I45" s="568"/>
      <c r="J45" s="568"/>
      <c r="K45" s="568"/>
      <c r="L45" s="568"/>
      <c r="M45" s="568"/>
      <c r="N45" s="568"/>
      <c r="O45" s="568"/>
      <c r="P45" s="568"/>
      <c r="Q45" s="568"/>
      <c r="R45" s="568"/>
      <c r="S45" s="568"/>
      <c r="T45" s="568"/>
      <c r="U45" s="568"/>
      <c r="V45" s="568"/>
      <c r="W45" s="568"/>
      <c r="X45" s="568"/>
      <c r="Y45" s="568"/>
    </row>
    <row r="46" spans="1:25" ht="12.75" customHeight="1" thickBot="1" x14ac:dyDescent="0.35">
      <c r="A46" s="195"/>
      <c r="B46" s="289"/>
      <c r="C46" s="290"/>
      <c r="D46" s="290"/>
      <c r="E46" s="290"/>
      <c r="F46" s="290"/>
      <c r="G46" s="291"/>
      <c r="H46" s="291"/>
      <c r="I46" s="53"/>
      <c r="J46" s="53"/>
      <c r="K46" s="195"/>
      <c r="L46" s="195"/>
      <c r="M46" s="195"/>
      <c r="N46" s="195"/>
      <c r="O46" s="195"/>
      <c r="P46" s="195"/>
      <c r="Q46" s="195"/>
      <c r="R46" s="195"/>
      <c r="S46" s="195"/>
      <c r="T46" s="195"/>
      <c r="U46" s="195"/>
      <c r="V46" s="195"/>
      <c r="W46" s="195"/>
      <c r="X46" s="195"/>
      <c r="Y46" s="195"/>
    </row>
    <row r="47" spans="1:25" ht="12.75" customHeight="1" x14ac:dyDescent="0.3">
      <c r="A47" s="195"/>
      <c r="B47" s="659" t="s">
        <v>552</v>
      </c>
      <c r="C47" s="660"/>
      <c r="D47" s="660"/>
      <c r="E47" s="660"/>
      <c r="F47" s="660"/>
      <c r="G47" s="660"/>
      <c r="H47" s="660"/>
      <c r="I47" s="660"/>
      <c r="J47" s="660"/>
      <c r="K47" s="660"/>
      <c r="L47" s="660"/>
      <c r="M47" s="660"/>
      <c r="N47" s="660"/>
      <c r="O47" s="661"/>
      <c r="P47" s="195"/>
      <c r="Q47" s="195"/>
      <c r="R47" s="195"/>
      <c r="S47" s="195"/>
      <c r="T47" s="195"/>
      <c r="U47" s="195"/>
      <c r="V47" s="195"/>
      <c r="W47" s="195"/>
      <c r="X47" s="195"/>
      <c r="Y47" s="195"/>
    </row>
    <row r="48" spans="1:25" ht="12.75" customHeight="1" x14ac:dyDescent="0.3">
      <c r="A48" s="195"/>
      <c r="B48" s="662"/>
      <c r="C48" s="663"/>
      <c r="D48" s="663"/>
      <c r="E48" s="663"/>
      <c r="F48" s="663"/>
      <c r="G48" s="663"/>
      <c r="H48" s="663"/>
      <c r="I48" s="663"/>
      <c r="J48" s="663"/>
      <c r="K48" s="663"/>
      <c r="L48" s="663"/>
      <c r="M48" s="663"/>
      <c r="N48" s="663"/>
      <c r="O48" s="664"/>
      <c r="P48" s="195"/>
      <c r="Q48" s="195"/>
      <c r="R48" s="195"/>
      <c r="S48" s="195"/>
      <c r="T48" s="195"/>
      <c r="U48" s="195"/>
      <c r="V48" s="195"/>
      <c r="W48" s="195"/>
      <c r="X48" s="195"/>
      <c r="Y48" s="195"/>
    </row>
    <row r="49" spans="1:25" ht="12.75" customHeight="1" x14ac:dyDescent="0.3">
      <c r="A49" s="195"/>
      <c r="B49" s="662"/>
      <c r="C49" s="663"/>
      <c r="D49" s="663"/>
      <c r="E49" s="663"/>
      <c r="F49" s="663"/>
      <c r="G49" s="663"/>
      <c r="H49" s="663"/>
      <c r="I49" s="663"/>
      <c r="J49" s="663"/>
      <c r="K49" s="663"/>
      <c r="L49" s="663"/>
      <c r="M49" s="663"/>
      <c r="N49" s="663"/>
      <c r="O49" s="664"/>
      <c r="P49" s="195"/>
      <c r="Q49" s="195"/>
      <c r="R49" s="195"/>
      <c r="S49" s="195"/>
      <c r="T49" s="195"/>
      <c r="U49" s="195"/>
      <c r="V49" s="195"/>
      <c r="W49" s="195"/>
      <c r="X49" s="195"/>
      <c r="Y49" s="195"/>
    </row>
    <row r="50" spans="1:25" ht="12.75" customHeight="1" x14ac:dyDescent="0.3">
      <c r="A50" s="195"/>
      <c r="B50" s="662"/>
      <c r="C50" s="663"/>
      <c r="D50" s="663"/>
      <c r="E50" s="663"/>
      <c r="F50" s="663"/>
      <c r="G50" s="663"/>
      <c r="H50" s="663"/>
      <c r="I50" s="663"/>
      <c r="J50" s="663"/>
      <c r="K50" s="663"/>
      <c r="L50" s="663"/>
      <c r="M50" s="663"/>
      <c r="N50" s="663"/>
      <c r="O50" s="664"/>
      <c r="P50" s="195"/>
      <c r="Q50" s="195"/>
      <c r="R50" s="195"/>
      <c r="S50" s="195"/>
      <c r="T50" s="195"/>
      <c r="U50" s="195"/>
      <c r="V50" s="195"/>
      <c r="W50" s="195"/>
      <c r="X50" s="195"/>
      <c r="Y50" s="195"/>
    </row>
    <row r="51" spans="1:25" ht="12.75" customHeight="1" x14ac:dyDescent="0.3">
      <c r="A51" s="195"/>
      <c r="B51" s="662"/>
      <c r="C51" s="663"/>
      <c r="D51" s="663"/>
      <c r="E51" s="663"/>
      <c r="F51" s="663"/>
      <c r="G51" s="663"/>
      <c r="H51" s="663"/>
      <c r="I51" s="663"/>
      <c r="J51" s="663"/>
      <c r="K51" s="663"/>
      <c r="L51" s="663"/>
      <c r="M51" s="663"/>
      <c r="N51" s="663"/>
      <c r="O51" s="664"/>
      <c r="P51" s="195"/>
      <c r="Q51" s="195"/>
      <c r="R51" s="195"/>
      <c r="S51" s="195"/>
      <c r="T51" s="195"/>
      <c r="U51" s="195"/>
      <c r="V51" s="195"/>
      <c r="W51" s="195"/>
      <c r="X51" s="195"/>
      <c r="Y51" s="195"/>
    </row>
    <row r="52" spans="1:25" ht="12.75" customHeight="1" x14ac:dyDescent="0.3">
      <c r="A52" s="195"/>
      <c r="B52" s="662"/>
      <c r="C52" s="663"/>
      <c r="D52" s="663"/>
      <c r="E52" s="663"/>
      <c r="F52" s="663"/>
      <c r="G52" s="663"/>
      <c r="H52" s="663"/>
      <c r="I52" s="663"/>
      <c r="J52" s="663"/>
      <c r="K52" s="663"/>
      <c r="L52" s="663"/>
      <c r="M52" s="663"/>
      <c r="N52" s="663"/>
      <c r="O52" s="664"/>
      <c r="P52" s="195"/>
      <c r="Q52" s="195"/>
      <c r="R52" s="195"/>
      <c r="S52" s="195"/>
      <c r="T52" s="195"/>
      <c r="U52" s="195"/>
      <c r="V52" s="195"/>
      <c r="W52" s="195"/>
      <c r="X52" s="195"/>
      <c r="Y52" s="195"/>
    </row>
    <row r="53" spans="1:25" ht="12.75" customHeight="1" x14ac:dyDescent="0.3">
      <c r="A53" s="195"/>
      <c r="B53" s="662"/>
      <c r="C53" s="663"/>
      <c r="D53" s="663"/>
      <c r="E53" s="663"/>
      <c r="F53" s="663"/>
      <c r="G53" s="663"/>
      <c r="H53" s="663"/>
      <c r="I53" s="663"/>
      <c r="J53" s="663"/>
      <c r="K53" s="663"/>
      <c r="L53" s="663"/>
      <c r="M53" s="663"/>
      <c r="N53" s="663"/>
      <c r="O53" s="664"/>
      <c r="P53" s="195"/>
      <c r="Q53" s="195"/>
      <c r="R53" s="195"/>
      <c r="S53" s="195"/>
      <c r="T53" s="195"/>
      <c r="U53" s="195"/>
      <c r="V53" s="195"/>
      <c r="W53" s="195"/>
      <c r="X53" s="195"/>
      <c r="Y53" s="195"/>
    </row>
    <row r="54" spans="1:25" ht="12.75" customHeight="1" x14ac:dyDescent="0.3">
      <c r="A54" s="195"/>
      <c r="B54" s="662"/>
      <c r="C54" s="663"/>
      <c r="D54" s="663"/>
      <c r="E54" s="663"/>
      <c r="F54" s="663"/>
      <c r="G54" s="663"/>
      <c r="H54" s="663"/>
      <c r="I54" s="663"/>
      <c r="J54" s="663"/>
      <c r="K54" s="663"/>
      <c r="L54" s="663"/>
      <c r="M54" s="663"/>
      <c r="N54" s="663"/>
      <c r="O54" s="664"/>
      <c r="P54" s="195"/>
      <c r="Q54" s="195"/>
      <c r="R54" s="195"/>
      <c r="S54" s="195"/>
      <c r="T54" s="195"/>
      <c r="U54" s="195"/>
      <c r="V54" s="195"/>
      <c r="W54" s="195"/>
      <c r="X54" s="195"/>
      <c r="Y54" s="195"/>
    </row>
    <row r="55" spans="1:25" ht="12.75" customHeight="1" x14ac:dyDescent="0.3">
      <c r="A55" s="195"/>
      <c r="B55" s="662"/>
      <c r="C55" s="663"/>
      <c r="D55" s="663"/>
      <c r="E55" s="663"/>
      <c r="F55" s="663"/>
      <c r="G55" s="663"/>
      <c r="H55" s="663"/>
      <c r="I55" s="663"/>
      <c r="J55" s="663"/>
      <c r="K55" s="663"/>
      <c r="L55" s="663"/>
      <c r="M55" s="663"/>
      <c r="N55" s="663"/>
      <c r="O55" s="664"/>
      <c r="P55" s="195"/>
      <c r="Q55" s="195"/>
      <c r="R55" s="195"/>
      <c r="S55" s="195"/>
      <c r="T55" s="195"/>
      <c r="U55" s="195"/>
      <c r="V55" s="195"/>
      <c r="W55" s="195"/>
      <c r="X55" s="195"/>
      <c r="Y55" s="195"/>
    </row>
    <row r="56" spans="1:25" ht="12.75" customHeight="1" x14ac:dyDescent="0.3">
      <c r="A56" s="195"/>
      <c r="B56" s="662"/>
      <c r="C56" s="663"/>
      <c r="D56" s="663"/>
      <c r="E56" s="663"/>
      <c r="F56" s="663"/>
      <c r="G56" s="663"/>
      <c r="H56" s="663"/>
      <c r="I56" s="663"/>
      <c r="J56" s="663"/>
      <c r="K56" s="663"/>
      <c r="L56" s="663"/>
      <c r="M56" s="663"/>
      <c r="N56" s="663"/>
      <c r="O56" s="664"/>
      <c r="P56" s="195"/>
      <c r="Q56" s="195"/>
      <c r="R56" s="195"/>
      <c r="S56" s="195"/>
      <c r="T56" s="195"/>
      <c r="U56" s="195"/>
      <c r="V56" s="195"/>
      <c r="W56" s="195"/>
      <c r="X56" s="195"/>
      <c r="Y56" s="195"/>
    </row>
    <row r="57" spans="1:25" ht="12.75" customHeight="1" x14ac:dyDescent="0.3">
      <c r="A57" s="195"/>
      <c r="B57" s="662"/>
      <c r="C57" s="663"/>
      <c r="D57" s="663"/>
      <c r="E57" s="663"/>
      <c r="F57" s="663"/>
      <c r="G57" s="663"/>
      <c r="H57" s="663"/>
      <c r="I57" s="663"/>
      <c r="J57" s="663"/>
      <c r="K57" s="663"/>
      <c r="L57" s="663"/>
      <c r="M57" s="663"/>
      <c r="N57" s="663"/>
      <c r="O57" s="664"/>
      <c r="P57" s="195"/>
      <c r="Q57" s="195"/>
      <c r="R57" s="195"/>
      <c r="S57" s="195"/>
      <c r="T57" s="195"/>
      <c r="U57" s="195"/>
      <c r="V57" s="195"/>
      <c r="W57" s="195"/>
      <c r="X57" s="195"/>
      <c r="Y57" s="195"/>
    </row>
    <row r="58" spans="1:25" ht="12.75" customHeight="1" x14ac:dyDescent="0.3">
      <c r="A58" s="195"/>
      <c r="B58" s="662"/>
      <c r="C58" s="663"/>
      <c r="D58" s="663"/>
      <c r="E58" s="663"/>
      <c r="F58" s="663"/>
      <c r="G58" s="663"/>
      <c r="H58" s="663"/>
      <c r="I58" s="663"/>
      <c r="J58" s="663"/>
      <c r="K58" s="663"/>
      <c r="L58" s="663"/>
      <c r="M58" s="663"/>
      <c r="N58" s="663"/>
      <c r="O58" s="664"/>
      <c r="P58" s="195"/>
      <c r="Q58" s="195"/>
      <c r="R58" s="195"/>
      <c r="S58" s="195"/>
      <c r="T58" s="195"/>
      <c r="U58" s="195"/>
      <c r="V58" s="195"/>
      <c r="W58" s="195"/>
      <c r="X58" s="195"/>
      <c r="Y58" s="195"/>
    </row>
    <row r="59" spans="1:25" ht="12.75" customHeight="1" x14ac:dyDescent="0.3">
      <c r="A59" s="195"/>
      <c r="B59" s="662"/>
      <c r="C59" s="663"/>
      <c r="D59" s="663"/>
      <c r="E59" s="663"/>
      <c r="F59" s="663"/>
      <c r="G59" s="663"/>
      <c r="H59" s="663"/>
      <c r="I59" s="663"/>
      <c r="J59" s="663"/>
      <c r="K59" s="663"/>
      <c r="L59" s="663"/>
      <c r="M59" s="663"/>
      <c r="N59" s="663"/>
      <c r="O59" s="664"/>
      <c r="P59" s="195"/>
      <c r="Q59" s="195"/>
      <c r="R59" s="195"/>
      <c r="S59" s="195"/>
      <c r="T59" s="195"/>
      <c r="U59" s="195"/>
      <c r="V59" s="195"/>
      <c r="W59" s="195"/>
      <c r="X59" s="195"/>
      <c r="Y59" s="195"/>
    </row>
    <row r="60" spans="1:25" ht="12.75" customHeight="1" x14ac:dyDescent="0.3">
      <c r="A60" s="195"/>
      <c r="B60" s="662"/>
      <c r="C60" s="663"/>
      <c r="D60" s="663"/>
      <c r="E60" s="663"/>
      <c r="F60" s="663"/>
      <c r="G60" s="663"/>
      <c r="H60" s="663"/>
      <c r="I60" s="663"/>
      <c r="J60" s="663"/>
      <c r="K60" s="663"/>
      <c r="L60" s="663"/>
      <c r="M60" s="663"/>
      <c r="N60" s="663"/>
      <c r="O60" s="664"/>
      <c r="P60" s="195"/>
      <c r="Q60" s="195"/>
      <c r="R60" s="195"/>
      <c r="S60" s="195"/>
      <c r="T60" s="195"/>
      <c r="U60" s="195"/>
      <c r="V60" s="195"/>
      <c r="W60" s="195"/>
      <c r="X60" s="195"/>
      <c r="Y60" s="195"/>
    </row>
    <row r="61" spans="1:25" ht="12.75" customHeight="1" x14ac:dyDescent="0.3">
      <c r="A61" s="195"/>
      <c r="B61" s="662"/>
      <c r="C61" s="663"/>
      <c r="D61" s="663"/>
      <c r="E61" s="663"/>
      <c r="F61" s="663"/>
      <c r="G61" s="663"/>
      <c r="H61" s="663"/>
      <c r="I61" s="663"/>
      <c r="J61" s="663"/>
      <c r="K61" s="663"/>
      <c r="L61" s="663"/>
      <c r="M61" s="663"/>
      <c r="N61" s="663"/>
      <c r="O61" s="664"/>
      <c r="P61" s="195"/>
      <c r="Q61" s="195"/>
      <c r="R61" s="195"/>
      <c r="S61" s="195"/>
      <c r="T61" s="195"/>
      <c r="U61" s="195"/>
      <c r="V61" s="195"/>
      <c r="W61" s="195"/>
      <c r="X61" s="195"/>
      <c r="Y61" s="195"/>
    </row>
    <row r="62" spans="1:25" ht="12.75" customHeight="1" x14ac:dyDescent="0.3">
      <c r="A62" s="195"/>
      <c r="B62" s="662"/>
      <c r="C62" s="663"/>
      <c r="D62" s="663"/>
      <c r="E62" s="663"/>
      <c r="F62" s="663"/>
      <c r="G62" s="663"/>
      <c r="H62" s="663"/>
      <c r="I62" s="663"/>
      <c r="J62" s="663"/>
      <c r="K62" s="663"/>
      <c r="L62" s="663"/>
      <c r="M62" s="663"/>
      <c r="N62" s="663"/>
      <c r="O62" s="664"/>
      <c r="P62" s="195"/>
      <c r="Q62" s="195"/>
      <c r="R62" s="195"/>
      <c r="S62" s="195"/>
      <c r="T62" s="195"/>
      <c r="U62" s="195"/>
      <c r="V62" s="195"/>
      <c r="W62" s="195"/>
      <c r="X62" s="195"/>
      <c r="Y62" s="195"/>
    </row>
    <row r="63" spans="1:25" ht="12.75" customHeight="1" x14ac:dyDescent="0.3">
      <c r="A63" s="195"/>
      <c r="B63" s="662"/>
      <c r="C63" s="663"/>
      <c r="D63" s="663"/>
      <c r="E63" s="663"/>
      <c r="F63" s="663"/>
      <c r="G63" s="663"/>
      <c r="H63" s="663"/>
      <c r="I63" s="663"/>
      <c r="J63" s="663"/>
      <c r="K63" s="663"/>
      <c r="L63" s="663"/>
      <c r="M63" s="663"/>
      <c r="N63" s="663"/>
      <c r="O63" s="664"/>
      <c r="P63" s="195"/>
      <c r="Q63" s="195"/>
      <c r="R63" s="195"/>
      <c r="S63" s="195"/>
      <c r="T63" s="195"/>
      <c r="U63" s="195"/>
      <c r="V63" s="195"/>
      <c r="W63" s="195"/>
      <c r="X63" s="195"/>
      <c r="Y63" s="195"/>
    </row>
    <row r="64" spans="1:25" ht="12.75" customHeight="1" x14ac:dyDescent="0.3">
      <c r="A64" s="195"/>
      <c r="B64" s="662"/>
      <c r="C64" s="663"/>
      <c r="D64" s="663"/>
      <c r="E64" s="663"/>
      <c r="F64" s="663"/>
      <c r="G64" s="663"/>
      <c r="H64" s="663"/>
      <c r="I64" s="663"/>
      <c r="J64" s="663"/>
      <c r="K64" s="663"/>
      <c r="L64" s="663"/>
      <c r="M64" s="663"/>
      <c r="N64" s="663"/>
      <c r="O64" s="664"/>
      <c r="P64" s="195"/>
      <c r="Q64" s="195"/>
      <c r="R64" s="195"/>
      <c r="S64" s="195"/>
      <c r="T64" s="195"/>
      <c r="U64" s="195"/>
      <c r="V64" s="195"/>
      <c r="W64" s="195"/>
      <c r="X64" s="195"/>
      <c r="Y64" s="195"/>
    </row>
    <row r="65" spans="1:25" ht="12.75" customHeight="1" x14ac:dyDescent="0.3">
      <c r="A65" s="195"/>
      <c r="B65" s="662"/>
      <c r="C65" s="663"/>
      <c r="D65" s="663"/>
      <c r="E65" s="663"/>
      <c r="F65" s="663"/>
      <c r="G65" s="663"/>
      <c r="H65" s="663"/>
      <c r="I65" s="663"/>
      <c r="J65" s="663"/>
      <c r="K65" s="663"/>
      <c r="L65" s="663"/>
      <c r="M65" s="663"/>
      <c r="N65" s="663"/>
      <c r="O65" s="664"/>
      <c r="P65" s="195"/>
      <c r="Q65" s="195"/>
      <c r="R65" s="195"/>
      <c r="S65" s="195"/>
      <c r="T65" s="195"/>
      <c r="U65" s="195"/>
      <c r="V65" s="195"/>
      <c r="W65" s="195"/>
      <c r="X65" s="195"/>
      <c r="Y65" s="195"/>
    </row>
    <row r="66" spans="1:25" ht="12.75" customHeight="1" x14ac:dyDescent="0.3">
      <c r="A66" s="195"/>
      <c r="B66" s="662"/>
      <c r="C66" s="663"/>
      <c r="D66" s="663"/>
      <c r="E66" s="663"/>
      <c r="F66" s="663"/>
      <c r="G66" s="663"/>
      <c r="H66" s="663"/>
      <c r="I66" s="663"/>
      <c r="J66" s="663"/>
      <c r="K66" s="663"/>
      <c r="L66" s="663"/>
      <c r="M66" s="663"/>
      <c r="N66" s="663"/>
      <c r="O66" s="664"/>
      <c r="P66" s="195"/>
      <c r="Q66" s="195"/>
      <c r="R66" s="195"/>
      <c r="S66" s="195"/>
      <c r="T66" s="195"/>
      <c r="U66" s="195"/>
      <c r="V66" s="195"/>
      <c r="W66" s="195"/>
      <c r="X66" s="195"/>
      <c r="Y66" s="195"/>
    </row>
    <row r="67" spans="1:25" ht="12.75" customHeight="1" x14ac:dyDescent="0.3">
      <c r="A67" s="195"/>
      <c r="B67" s="662"/>
      <c r="C67" s="663"/>
      <c r="D67" s="663"/>
      <c r="E67" s="663"/>
      <c r="F67" s="663"/>
      <c r="G67" s="663"/>
      <c r="H67" s="663"/>
      <c r="I67" s="663"/>
      <c r="J67" s="663"/>
      <c r="K67" s="663"/>
      <c r="L67" s="663"/>
      <c r="M67" s="663"/>
      <c r="N67" s="663"/>
      <c r="O67" s="664"/>
      <c r="P67" s="195"/>
      <c r="Q67" s="195"/>
      <c r="R67" s="195"/>
      <c r="S67" s="195"/>
      <c r="T67" s="195"/>
      <c r="U67" s="195"/>
      <c r="V67" s="195"/>
      <c r="W67" s="195"/>
      <c r="X67" s="195"/>
      <c r="Y67" s="195"/>
    </row>
    <row r="68" spans="1:25" ht="12.75" customHeight="1" x14ac:dyDescent="0.3">
      <c r="A68" s="195"/>
      <c r="B68" s="662"/>
      <c r="C68" s="663"/>
      <c r="D68" s="663"/>
      <c r="E68" s="663"/>
      <c r="F68" s="663"/>
      <c r="G68" s="663"/>
      <c r="H68" s="663"/>
      <c r="I68" s="663"/>
      <c r="J68" s="663"/>
      <c r="K68" s="663"/>
      <c r="L68" s="663"/>
      <c r="M68" s="663"/>
      <c r="N68" s="663"/>
      <c r="O68" s="664"/>
      <c r="P68" s="195"/>
      <c r="Q68" s="195"/>
      <c r="R68" s="195"/>
      <c r="S68" s="195"/>
      <c r="T68" s="195"/>
      <c r="U68" s="195"/>
      <c r="V68" s="195"/>
      <c r="W68" s="195"/>
      <c r="X68" s="195"/>
      <c r="Y68" s="195"/>
    </row>
    <row r="69" spans="1:25" ht="12.75" customHeight="1" x14ac:dyDescent="0.3">
      <c r="A69" s="195"/>
      <c r="B69" s="662"/>
      <c r="C69" s="663"/>
      <c r="D69" s="663"/>
      <c r="E69" s="663"/>
      <c r="F69" s="663"/>
      <c r="G69" s="663"/>
      <c r="H69" s="663"/>
      <c r="I69" s="663"/>
      <c r="J69" s="663"/>
      <c r="K69" s="663"/>
      <c r="L69" s="663"/>
      <c r="M69" s="663"/>
      <c r="N69" s="663"/>
      <c r="O69" s="664"/>
      <c r="P69" s="195"/>
      <c r="Q69" s="195"/>
      <c r="R69" s="195"/>
      <c r="S69" s="195"/>
      <c r="T69" s="195"/>
      <c r="U69" s="195"/>
      <c r="V69" s="195"/>
      <c r="W69" s="195"/>
      <c r="X69" s="195"/>
      <c r="Y69" s="195"/>
    </row>
    <row r="70" spans="1:25" ht="12.75" customHeight="1" x14ac:dyDescent="0.3">
      <c r="A70" s="195"/>
      <c r="B70" s="662"/>
      <c r="C70" s="663"/>
      <c r="D70" s="663"/>
      <c r="E70" s="663"/>
      <c r="F70" s="663"/>
      <c r="G70" s="663"/>
      <c r="H70" s="663"/>
      <c r="I70" s="663"/>
      <c r="J70" s="663"/>
      <c r="K70" s="663"/>
      <c r="L70" s="663"/>
      <c r="M70" s="663"/>
      <c r="N70" s="663"/>
      <c r="O70" s="664"/>
      <c r="P70" s="195"/>
      <c r="Q70" s="195"/>
      <c r="R70" s="195"/>
      <c r="S70" s="195"/>
      <c r="T70" s="195"/>
      <c r="U70" s="195"/>
      <c r="V70" s="195"/>
      <c r="W70" s="195"/>
      <c r="X70" s="195"/>
      <c r="Y70" s="195"/>
    </row>
    <row r="71" spans="1:25" ht="12.75" customHeight="1" x14ac:dyDescent="0.3">
      <c r="A71" s="195"/>
      <c r="B71" s="662"/>
      <c r="C71" s="663"/>
      <c r="D71" s="663"/>
      <c r="E71" s="663"/>
      <c r="F71" s="663"/>
      <c r="G71" s="663"/>
      <c r="H71" s="663"/>
      <c r="I71" s="663"/>
      <c r="J71" s="663"/>
      <c r="K71" s="663"/>
      <c r="L71" s="663"/>
      <c r="M71" s="663"/>
      <c r="N71" s="663"/>
      <c r="O71" s="664"/>
      <c r="P71" s="195"/>
      <c r="Q71" s="195"/>
      <c r="R71" s="195"/>
      <c r="S71" s="195"/>
      <c r="T71" s="195"/>
      <c r="U71" s="195"/>
      <c r="V71" s="195"/>
      <c r="W71" s="195"/>
      <c r="X71" s="195"/>
      <c r="Y71" s="195"/>
    </row>
    <row r="72" spans="1:25" ht="12.75" customHeight="1" x14ac:dyDescent="0.3">
      <c r="A72" s="195"/>
      <c r="B72" s="662"/>
      <c r="C72" s="663"/>
      <c r="D72" s="663"/>
      <c r="E72" s="663"/>
      <c r="F72" s="663"/>
      <c r="G72" s="663"/>
      <c r="H72" s="663"/>
      <c r="I72" s="663"/>
      <c r="J72" s="663"/>
      <c r="K72" s="663"/>
      <c r="L72" s="663"/>
      <c r="M72" s="663"/>
      <c r="N72" s="663"/>
      <c r="O72" s="664"/>
      <c r="P72" s="195"/>
      <c r="Q72" s="195"/>
      <c r="R72" s="195"/>
      <c r="S72" s="195"/>
      <c r="T72" s="195"/>
      <c r="U72" s="195"/>
      <c r="V72" s="195"/>
      <c r="W72" s="195"/>
      <c r="X72" s="195"/>
      <c r="Y72" s="195"/>
    </row>
    <row r="73" spans="1:25" ht="12.75" customHeight="1" x14ac:dyDescent="0.3">
      <c r="A73" s="195"/>
      <c r="B73" s="662"/>
      <c r="C73" s="663"/>
      <c r="D73" s="663"/>
      <c r="E73" s="663"/>
      <c r="F73" s="663"/>
      <c r="G73" s="663"/>
      <c r="H73" s="663"/>
      <c r="I73" s="663"/>
      <c r="J73" s="663"/>
      <c r="K73" s="663"/>
      <c r="L73" s="663"/>
      <c r="M73" s="663"/>
      <c r="N73" s="663"/>
      <c r="O73" s="664"/>
      <c r="P73" s="195"/>
      <c r="Q73" s="195"/>
      <c r="R73" s="195"/>
      <c r="S73" s="195"/>
      <c r="T73" s="195"/>
      <c r="U73" s="195"/>
      <c r="V73" s="195"/>
      <c r="W73" s="195"/>
      <c r="X73" s="195"/>
      <c r="Y73" s="195"/>
    </row>
    <row r="74" spans="1:25" ht="12.75" customHeight="1" x14ac:dyDescent="0.3">
      <c r="A74" s="195"/>
      <c r="B74" s="662"/>
      <c r="C74" s="663"/>
      <c r="D74" s="663"/>
      <c r="E74" s="663"/>
      <c r="F74" s="663"/>
      <c r="G74" s="663"/>
      <c r="H74" s="663"/>
      <c r="I74" s="663"/>
      <c r="J74" s="663"/>
      <c r="K74" s="663"/>
      <c r="L74" s="663"/>
      <c r="M74" s="663"/>
      <c r="N74" s="663"/>
      <c r="O74" s="664"/>
      <c r="P74" s="195"/>
      <c r="Q74" s="195"/>
      <c r="R74" s="195"/>
      <c r="S74" s="195"/>
      <c r="T74" s="195"/>
      <c r="U74" s="195"/>
      <c r="V74" s="195"/>
      <c r="W74" s="195"/>
      <c r="X74" s="195"/>
      <c r="Y74" s="195"/>
    </row>
    <row r="75" spans="1:25" ht="12.75" customHeight="1" x14ac:dyDescent="0.3">
      <c r="A75" s="195"/>
      <c r="B75" s="662"/>
      <c r="C75" s="663"/>
      <c r="D75" s="663"/>
      <c r="E75" s="663"/>
      <c r="F75" s="663"/>
      <c r="G75" s="663"/>
      <c r="H75" s="663"/>
      <c r="I75" s="663"/>
      <c r="J75" s="663"/>
      <c r="K75" s="663"/>
      <c r="L75" s="663"/>
      <c r="M75" s="663"/>
      <c r="N75" s="663"/>
      <c r="O75" s="664"/>
      <c r="P75" s="195"/>
      <c r="Q75" s="195"/>
      <c r="R75" s="195"/>
      <c r="S75" s="195"/>
      <c r="T75" s="195"/>
      <c r="U75" s="195"/>
      <c r="V75" s="195"/>
      <c r="W75" s="195"/>
      <c r="X75" s="195"/>
      <c r="Y75" s="195"/>
    </row>
    <row r="76" spans="1:25" ht="12.75" customHeight="1" x14ac:dyDescent="0.3">
      <c r="A76" s="195"/>
      <c r="B76" s="662"/>
      <c r="C76" s="663"/>
      <c r="D76" s="663"/>
      <c r="E76" s="663"/>
      <c r="F76" s="663"/>
      <c r="G76" s="663"/>
      <c r="H76" s="663"/>
      <c r="I76" s="663"/>
      <c r="J76" s="663"/>
      <c r="K76" s="663"/>
      <c r="L76" s="663"/>
      <c r="M76" s="663"/>
      <c r="N76" s="663"/>
      <c r="O76" s="664"/>
      <c r="P76" s="195"/>
      <c r="Q76" s="195"/>
      <c r="R76" s="195"/>
      <c r="S76" s="195"/>
      <c r="T76" s="195"/>
      <c r="U76" s="195"/>
      <c r="V76" s="195"/>
      <c r="W76" s="195"/>
      <c r="X76" s="195"/>
      <c r="Y76" s="195"/>
    </row>
    <row r="77" spans="1:25" ht="12.75" customHeight="1" x14ac:dyDescent="0.3">
      <c r="A77" s="195"/>
      <c r="B77" s="662"/>
      <c r="C77" s="663"/>
      <c r="D77" s="663"/>
      <c r="E77" s="663"/>
      <c r="F77" s="663"/>
      <c r="G77" s="663"/>
      <c r="H77" s="663"/>
      <c r="I77" s="663"/>
      <c r="J77" s="663"/>
      <c r="K77" s="663"/>
      <c r="L77" s="663"/>
      <c r="M77" s="663"/>
      <c r="N77" s="663"/>
      <c r="O77" s="664"/>
      <c r="P77" s="195"/>
      <c r="Q77" s="195"/>
      <c r="R77" s="195"/>
      <c r="S77" s="195"/>
      <c r="T77" s="195"/>
      <c r="U77" s="195"/>
      <c r="V77" s="195"/>
      <c r="W77" s="195"/>
      <c r="X77" s="195"/>
      <c r="Y77" s="195"/>
    </row>
    <row r="78" spans="1:25" ht="12.75" customHeight="1" x14ac:dyDescent="0.3">
      <c r="A78" s="195"/>
      <c r="B78" s="662"/>
      <c r="C78" s="663"/>
      <c r="D78" s="663"/>
      <c r="E78" s="663"/>
      <c r="F78" s="663"/>
      <c r="G78" s="663"/>
      <c r="H78" s="663"/>
      <c r="I78" s="663"/>
      <c r="J78" s="663"/>
      <c r="K78" s="663"/>
      <c r="L78" s="663"/>
      <c r="M78" s="663"/>
      <c r="N78" s="663"/>
      <c r="O78" s="664"/>
      <c r="P78" s="195"/>
      <c r="Q78" s="195"/>
      <c r="R78" s="195"/>
      <c r="S78" s="195"/>
      <c r="T78" s="195"/>
      <c r="U78" s="195"/>
      <c r="V78" s="195"/>
      <c r="W78" s="195"/>
      <c r="X78" s="195"/>
      <c r="Y78" s="195"/>
    </row>
    <row r="79" spans="1:25" ht="12.75" customHeight="1" x14ac:dyDescent="0.3">
      <c r="A79" s="195"/>
      <c r="B79" s="662"/>
      <c r="C79" s="663"/>
      <c r="D79" s="663"/>
      <c r="E79" s="663"/>
      <c r="F79" s="663"/>
      <c r="G79" s="663"/>
      <c r="H79" s="663"/>
      <c r="I79" s="663"/>
      <c r="J79" s="663"/>
      <c r="K79" s="663"/>
      <c r="L79" s="663"/>
      <c r="M79" s="663"/>
      <c r="N79" s="663"/>
      <c r="O79" s="664"/>
      <c r="P79" s="195"/>
      <c r="Q79" s="195"/>
      <c r="R79" s="195"/>
      <c r="S79" s="195"/>
      <c r="T79" s="195"/>
      <c r="U79" s="195"/>
      <c r="V79" s="195"/>
      <c r="W79" s="195"/>
      <c r="X79" s="195"/>
      <c r="Y79" s="195"/>
    </row>
    <row r="80" spans="1:25" ht="12.75" customHeight="1" x14ac:dyDescent="0.3">
      <c r="A80" s="195"/>
      <c r="B80" s="662"/>
      <c r="C80" s="663"/>
      <c r="D80" s="663"/>
      <c r="E80" s="663"/>
      <c r="F80" s="663"/>
      <c r="G80" s="663"/>
      <c r="H80" s="663"/>
      <c r="I80" s="663"/>
      <c r="J80" s="663"/>
      <c r="K80" s="663"/>
      <c r="L80" s="663"/>
      <c r="M80" s="663"/>
      <c r="N80" s="663"/>
      <c r="O80" s="664"/>
      <c r="P80" s="195"/>
      <c r="Q80" s="195"/>
      <c r="R80" s="195"/>
      <c r="S80" s="195"/>
      <c r="T80" s="195"/>
      <c r="U80" s="195"/>
      <c r="V80" s="195"/>
      <c r="W80" s="195"/>
      <c r="X80" s="195"/>
      <c r="Y80" s="195"/>
    </row>
    <row r="81" spans="1:25" ht="12.75" customHeight="1" x14ac:dyDescent="0.3">
      <c r="A81" s="195"/>
      <c r="B81" s="662"/>
      <c r="C81" s="663"/>
      <c r="D81" s="663"/>
      <c r="E81" s="663"/>
      <c r="F81" s="663"/>
      <c r="G81" s="663"/>
      <c r="H81" s="663"/>
      <c r="I81" s="663"/>
      <c r="J81" s="663"/>
      <c r="K81" s="663"/>
      <c r="L81" s="663"/>
      <c r="M81" s="663"/>
      <c r="N81" s="663"/>
      <c r="O81" s="664"/>
      <c r="P81" s="195"/>
      <c r="Q81" s="195"/>
      <c r="R81" s="195"/>
      <c r="S81" s="195"/>
      <c r="T81" s="195"/>
      <c r="U81" s="195"/>
      <c r="V81" s="195"/>
      <c r="W81" s="195"/>
      <c r="X81" s="195"/>
      <c r="Y81" s="195"/>
    </row>
    <row r="82" spans="1:25" ht="12.75" customHeight="1" x14ac:dyDescent="0.3">
      <c r="A82" s="195"/>
      <c r="B82" s="662"/>
      <c r="C82" s="663"/>
      <c r="D82" s="663"/>
      <c r="E82" s="663"/>
      <c r="F82" s="663"/>
      <c r="G82" s="663"/>
      <c r="H82" s="663"/>
      <c r="I82" s="663"/>
      <c r="J82" s="663"/>
      <c r="K82" s="663"/>
      <c r="L82" s="663"/>
      <c r="M82" s="663"/>
      <c r="N82" s="663"/>
      <c r="O82" s="664"/>
      <c r="P82" s="195"/>
      <c r="Q82" s="195"/>
      <c r="R82" s="195"/>
      <c r="S82" s="195"/>
      <c r="T82" s="195"/>
      <c r="U82" s="195"/>
      <c r="V82" s="195"/>
      <c r="W82" s="195"/>
      <c r="X82" s="195"/>
      <c r="Y82" s="195"/>
    </row>
    <row r="83" spans="1:25" ht="12.75" customHeight="1" x14ac:dyDescent="0.3">
      <c r="A83" s="195"/>
      <c r="B83" s="662"/>
      <c r="C83" s="663"/>
      <c r="D83" s="663"/>
      <c r="E83" s="663"/>
      <c r="F83" s="663"/>
      <c r="G83" s="663"/>
      <c r="H83" s="663"/>
      <c r="I83" s="663"/>
      <c r="J83" s="663"/>
      <c r="K83" s="663"/>
      <c r="L83" s="663"/>
      <c r="M83" s="663"/>
      <c r="N83" s="663"/>
      <c r="O83" s="664"/>
      <c r="P83" s="195"/>
      <c r="Q83" s="195"/>
      <c r="R83" s="195"/>
      <c r="S83" s="195"/>
      <c r="T83" s="195"/>
      <c r="U83" s="195"/>
      <c r="V83" s="195"/>
      <c r="W83" s="195"/>
      <c r="X83" s="195"/>
      <c r="Y83" s="195"/>
    </row>
    <row r="84" spans="1:25" ht="12.75" customHeight="1" x14ac:dyDescent="0.3">
      <c r="A84" s="195"/>
      <c r="B84" s="662"/>
      <c r="C84" s="663"/>
      <c r="D84" s="663"/>
      <c r="E84" s="663"/>
      <c r="F84" s="663"/>
      <c r="G84" s="663"/>
      <c r="H84" s="663"/>
      <c r="I84" s="663"/>
      <c r="J84" s="663"/>
      <c r="K84" s="663"/>
      <c r="L84" s="663"/>
      <c r="M84" s="663"/>
      <c r="N84" s="663"/>
      <c r="O84" s="664"/>
      <c r="P84" s="195"/>
      <c r="Q84" s="195"/>
      <c r="R84" s="195"/>
      <c r="S84" s="195"/>
      <c r="T84" s="195"/>
      <c r="U84" s="195"/>
      <c r="V84" s="195"/>
      <c r="W84" s="195"/>
      <c r="X84" s="195"/>
      <c r="Y84" s="195"/>
    </row>
    <row r="85" spans="1:25" ht="12.75" customHeight="1" x14ac:dyDescent="0.3">
      <c r="A85" s="195"/>
      <c r="B85" s="662"/>
      <c r="C85" s="663"/>
      <c r="D85" s="663"/>
      <c r="E85" s="663"/>
      <c r="F85" s="663"/>
      <c r="G85" s="663"/>
      <c r="H85" s="663"/>
      <c r="I85" s="663"/>
      <c r="J85" s="663"/>
      <c r="K85" s="663"/>
      <c r="L85" s="663"/>
      <c r="M85" s="663"/>
      <c r="N85" s="663"/>
      <c r="O85" s="664"/>
      <c r="P85" s="195"/>
      <c r="Q85" s="195"/>
      <c r="R85" s="195"/>
      <c r="S85" s="195"/>
      <c r="T85" s="195"/>
      <c r="U85" s="195"/>
      <c r="V85" s="195"/>
      <c r="W85" s="195"/>
      <c r="X85" s="195"/>
      <c r="Y85" s="195"/>
    </row>
    <row r="86" spans="1:25" ht="12.75" customHeight="1" x14ac:dyDescent="0.3">
      <c r="A86" s="195"/>
      <c r="B86" s="662"/>
      <c r="C86" s="663"/>
      <c r="D86" s="663"/>
      <c r="E86" s="663"/>
      <c r="F86" s="663"/>
      <c r="G86" s="663"/>
      <c r="H86" s="663"/>
      <c r="I86" s="663"/>
      <c r="J86" s="663"/>
      <c r="K86" s="663"/>
      <c r="L86" s="663"/>
      <c r="M86" s="663"/>
      <c r="N86" s="663"/>
      <c r="O86" s="664"/>
      <c r="P86" s="195"/>
      <c r="Q86" s="195"/>
      <c r="R86" s="195"/>
      <c r="S86" s="195"/>
      <c r="T86" s="195"/>
      <c r="U86" s="195"/>
      <c r="V86" s="195"/>
      <c r="W86" s="195"/>
      <c r="X86" s="195"/>
      <c r="Y86" s="195"/>
    </row>
    <row r="87" spans="1:25" ht="12.75" customHeight="1" x14ac:dyDescent="0.3">
      <c r="A87" s="195"/>
      <c r="B87" s="662"/>
      <c r="C87" s="663"/>
      <c r="D87" s="663"/>
      <c r="E87" s="663"/>
      <c r="F87" s="663"/>
      <c r="G87" s="663"/>
      <c r="H87" s="663"/>
      <c r="I87" s="663"/>
      <c r="J87" s="663"/>
      <c r="K87" s="663"/>
      <c r="L87" s="663"/>
      <c r="M87" s="663"/>
      <c r="N87" s="663"/>
      <c r="O87" s="664"/>
      <c r="P87" s="195"/>
      <c r="Q87" s="195"/>
      <c r="R87" s="195"/>
      <c r="S87" s="195"/>
      <c r="T87" s="195"/>
      <c r="U87" s="195"/>
      <c r="V87" s="195"/>
      <c r="W87" s="195"/>
      <c r="X87" s="195"/>
      <c r="Y87" s="195"/>
    </row>
    <row r="88" spans="1:25" ht="12.75" customHeight="1" x14ac:dyDescent="0.3">
      <c r="A88" s="195"/>
      <c r="B88" s="662"/>
      <c r="C88" s="663"/>
      <c r="D88" s="663"/>
      <c r="E88" s="663"/>
      <c r="F88" s="663"/>
      <c r="G88" s="663"/>
      <c r="H88" s="663"/>
      <c r="I88" s="663"/>
      <c r="J88" s="663"/>
      <c r="K88" s="663"/>
      <c r="L88" s="663"/>
      <c r="M88" s="663"/>
      <c r="N88" s="663"/>
      <c r="O88" s="664"/>
      <c r="P88" s="195"/>
      <c r="Q88" s="195"/>
      <c r="R88" s="195"/>
      <c r="S88" s="195"/>
      <c r="T88" s="195"/>
      <c r="U88" s="195"/>
      <c r="V88" s="195"/>
      <c r="W88" s="195"/>
      <c r="X88" s="195"/>
      <c r="Y88" s="195"/>
    </row>
    <row r="89" spans="1:25" ht="12.75" customHeight="1" x14ac:dyDescent="0.3">
      <c r="A89" s="195"/>
      <c r="B89" s="662"/>
      <c r="C89" s="663"/>
      <c r="D89" s="663"/>
      <c r="E89" s="663"/>
      <c r="F89" s="663"/>
      <c r="G89" s="663"/>
      <c r="H89" s="663"/>
      <c r="I89" s="663"/>
      <c r="J89" s="663"/>
      <c r="K89" s="663"/>
      <c r="L89" s="663"/>
      <c r="M89" s="663"/>
      <c r="N89" s="663"/>
      <c r="O89" s="664"/>
      <c r="P89" s="195"/>
      <c r="Q89" s="195"/>
      <c r="R89" s="195"/>
      <c r="S89" s="195"/>
      <c r="T89" s="195"/>
      <c r="U89" s="195"/>
      <c r="V89" s="195"/>
      <c r="W89" s="195"/>
      <c r="X89" s="195"/>
      <c r="Y89" s="195"/>
    </row>
    <row r="90" spans="1:25" ht="12.75" customHeight="1" x14ac:dyDescent="0.3">
      <c r="A90" s="195"/>
      <c r="B90" s="662"/>
      <c r="C90" s="663"/>
      <c r="D90" s="663"/>
      <c r="E90" s="663"/>
      <c r="F90" s="663"/>
      <c r="G90" s="663"/>
      <c r="H90" s="663"/>
      <c r="I90" s="663"/>
      <c r="J90" s="663"/>
      <c r="K90" s="663"/>
      <c r="L90" s="663"/>
      <c r="M90" s="663"/>
      <c r="N90" s="663"/>
      <c r="O90" s="664"/>
      <c r="P90" s="195"/>
      <c r="Q90" s="195"/>
      <c r="R90" s="195"/>
      <c r="S90" s="195"/>
      <c r="T90" s="195"/>
      <c r="U90" s="195"/>
      <c r="V90" s="195"/>
      <c r="W90" s="195"/>
      <c r="X90" s="195"/>
      <c r="Y90" s="195"/>
    </row>
    <row r="91" spans="1:25" ht="12.75" customHeight="1" x14ac:dyDescent="0.3">
      <c r="A91" s="195"/>
      <c r="B91" s="662"/>
      <c r="C91" s="663"/>
      <c r="D91" s="663"/>
      <c r="E91" s="663"/>
      <c r="F91" s="663"/>
      <c r="G91" s="663"/>
      <c r="H91" s="663"/>
      <c r="I91" s="663"/>
      <c r="J91" s="663"/>
      <c r="K91" s="663"/>
      <c r="L91" s="663"/>
      <c r="M91" s="663"/>
      <c r="N91" s="663"/>
      <c r="O91" s="664"/>
      <c r="P91" s="195"/>
      <c r="Q91" s="195"/>
      <c r="R91" s="195"/>
      <c r="S91" s="195"/>
      <c r="T91" s="195"/>
      <c r="U91" s="195"/>
      <c r="V91" s="195"/>
      <c r="W91" s="195"/>
      <c r="X91" s="195"/>
      <c r="Y91" s="195"/>
    </row>
    <row r="92" spans="1:25" ht="12.75" customHeight="1" x14ac:dyDescent="0.3">
      <c r="A92" s="195"/>
      <c r="B92" s="662"/>
      <c r="C92" s="663"/>
      <c r="D92" s="663"/>
      <c r="E92" s="663"/>
      <c r="F92" s="663"/>
      <c r="G92" s="663"/>
      <c r="H92" s="663"/>
      <c r="I92" s="663"/>
      <c r="J92" s="663"/>
      <c r="K92" s="663"/>
      <c r="L92" s="663"/>
      <c r="M92" s="663"/>
      <c r="N92" s="663"/>
      <c r="O92" s="664"/>
      <c r="P92" s="195"/>
      <c r="Q92" s="195"/>
      <c r="R92" s="195"/>
      <c r="S92" s="195"/>
      <c r="T92" s="195"/>
      <c r="U92" s="195"/>
      <c r="V92" s="195"/>
      <c r="W92" s="195"/>
      <c r="X92" s="195"/>
      <c r="Y92" s="195"/>
    </row>
    <row r="93" spans="1:25" ht="12.75" customHeight="1" x14ac:dyDescent="0.3">
      <c r="A93" s="195"/>
      <c r="B93" s="662"/>
      <c r="C93" s="663"/>
      <c r="D93" s="663"/>
      <c r="E93" s="663"/>
      <c r="F93" s="663"/>
      <c r="G93" s="663"/>
      <c r="H93" s="663"/>
      <c r="I93" s="663"/>
      <c r="J93" s="663"/>
      <c r="K93" s="663"/>
      <c r="L93" s="663"/>
      <c r="M93" s="663"/>
      <c r="N93" s="663"/>
      <c r="O93" s="664"/>
      <c r="P93" s="195"/>
      <c r="Q93" s="195"/>
      <c r="R93" s="195"/>
      <c r="S93" s="195"/>
      <c r="T93" s="195"/>
      <c r="U93" s="195"/>
      <c r="V93" s="195"/>
      <c r="W93" s="195"/>
      <c r="X93" s="195"/>
      <c r="Y93" s="195"/>
    </row>
    <row r="94" spans="1:25" ht="12.75" customHeight="1" x14ac:dyDescent="0.3">
      <c r="A94" s="195"/>
      <c r="B94" s="662"/>
      <c r="C94" s="663"/>
      <c r="D94" s="663"/>
      <c r="E94" s="663"/>
      <c r="F94" s="663"/>
      <c r="G94" s="663"/>
      <c r="H94" s="663"/>
      <c r="I94" s="663"/>
      <c r="J94" s="663"/>
      <c r="K94" s="663"/>
      <c r="L94" s="663"/>
      <c r="M94" s="663"/>
      <c r="N94" s="663"/>
      <c r="O94" s="664"/>
      <c r="P94" s="195"/>
      <c r="Q94" s="195"/>
      <c r="R94" s="195"/>
      <c r="S94" s="195"/>
      <c r="T94" s="195"/>
      <c r="U94" s="195"/>
      <c r="V94" s="195"/>
      <c r="W94" s="195"/>
      <c r="X94" s="195"/>
      <c r="Y94" s="195"/>
    </row>
    <row r="95" spans="1:25" ht="12.75" customHeight="1" x14ac:dyDescent="0.3">
      <c r="A95" s="195"/>
      <c r="B95" s="662"/>
      <c r="C95" s="663"/>
      <c r="D95" s="663"/>
      <c r="E95" s="663"/>
      <c r="F95" s="663"/>
      <c r="G95" s="663"/>
      <c r="H95" s="663"/>
      <c r="I95" s="663"/>
      <c r="J95" s="663"/>
      <c r="K95" s="663"/>
      <c r="L95" s="663"/>
      <c r="M95" s="663"/>
      <c r="N95" s="663"/>
      <c r="O95" s="664"/>
      <c r="P95" s="195"/>
      <c r="Q95" s="195"/>
      <c r="R95" s="195"/>
      <c r="S95" s="195"/>
      <c r="T95" s="195"/>
      <c r="U95" s="195"/>
      <c r="V95" s="195"/>
      <c r="W95" s="195"/>
      <c r="X95" s="195"/>
      <c r="Y95" s="195"/>
    </row>
    <row r="96" spans="1:25" ht="12.75" customHeight="1" x14ac:dyDescent="0.3">
      <c r="A96" s="195"/>
      <c r="B96" s="662"/>
      <c r="C96" s="663"/>
      <c r="D96" s="663"/>
      <c r="E96" s="663"/>
      <c r="F96" s="663"/>
      <c r="G96" s="663"/>
      <c r="H96" s="663"/>
      <c r="I96" s="663"/>
      <c r="J96" s="663"/>
      <c r="K96" s="663"/>
      <c r="L96" s="663"/>
      <c r="M96" s="663"/>
      <c r="N96" s="663"/>
      <c r="O96" s="664"/>
      <c r="P96" s="195"/>
      <c r="Q96" s="195"/>
      <c r="R96" s="195"/>
      <c r="S96" s="195"/>
      <c r="T96" s="195"/>
      <c r="U96" s="195"/>
      <c r="V96" s="195"/>
      <c r="W96" s="195"/>
      <c r="X96" s="195"/>
      <c r="Y96" s="195"/>
    </row>
    <row r="97" spans="1:25" ht="12.75" customHeight="1" thickBot="1" x14ac:dyDescent="0.35">
      <c r="A97" s="195"/>
      <c r="B97" s="665"/>
      <c r="C97" s="666"/>
      <c r="D97" s="666"/>
      <c r="E97" s="666"/>
      <c r="F97" s="666"/>
      <c r="G97" s="666"/>
      <c r="H97" s="666"/>
      <c r="I97" s="666"/>
      <c r="J97" s="666"/>
      <c r="K97" s="666"/>
      <c r="L97" s="666"/>
      <c r="M97" s="666"/>
      <c r="N97" s="666"/>
      <c r="O97" s="667"/>
      <c r="P97" s="195"/>
      <c r="Q97" s="195"/>
      <c r="R97" s="195"/>
      <c r="S97" s="195"/>
      <c r="T97" s="195"/>
      <c r="U97" s="195"/>
      <c r="V97" s="195"/>
      <c r="W97" s="195"/>
      <c r="X97" s="195"/>
      <c r="Y97" s="195"/>
    </row>
    <row r="98" spans="1:25" ht="12.75" customHeight="1" thickBot="1" x14ac:dyDescent="0.35">
      <c r="A98" s="195"/>
      <c r="B98" s="195"/>
      <c r="C98" s="195"/>
      <c r="D98" s="195"/>
      <c r="E98" s="195"/>
      <c r="F98" s="195"/>
      <c r="G98" s="195"/>
      <c r="H98" s="195"/>
      <c r="I98" s="195"/>
      <c r="J98" s="195"/>
      <c r="K98" s="195"/>
      <c r="L98" s="195"/>
      <c r="M98" s="195"/>
      <c r="N98" s="195"/>
      <c r="O98" s="195"/>
      <c r="P98" s="195"/>
      <c r="Q98" s="195"/>
      <c r="R98" s="195"/>
      <c r="S98" s="195"/>
      <c r="T98" s="195"/>
      <c r="U98" s="195"/>
      <c r="V98" s="195"/>
      <c r="W98" s="195"/>
      <c r="X98" s="195"/>
      <c r="Y98" s="195"/>
    </row>
    <row r="99" spans="1:25" ht="12.75" customHeight="1" thickBot="1" x14ac:dyDescent="0.35">
      <c r="A99" s="195"/>
      <c r="B99" s="335" t="s">
        <v>171</v>
      </c>
      <c r="C99" s="516" t="s">
        <v>457</v>
      </c>
      <c r="D99" s="516" t="s">
        <v>456</v>
      </c>
      <c r="E99" s="294" t="s">
        <v>103</v>
      </c>
      <c r="F99" s="195"/>
      <c r="G99" s="195"/>
      <c r="H99" s="195"/>
      <c r="I99" s="195"/>
      <c r="J99" s="195"/>
      <c r="K99" s="195"/>
      <c r="L99" s="195"/>
      <c r="M99" s="195"/>
      <c r="N99" s="195"/>
      <c r="O99" s="195"/>
      <c r="P99" s="195"/>
      <c r="Q99" s="195"/>
      <c r="R99" s="195"/>
      <c r="S99" s="195"/>
      <c r="T99" s="195"/>
      <c r="U99" s="195"/>
      <c r="V99" s="195"/>
      <c r="W99" s="195"/>
      <c r="X99" s="195"/>
      <c r="Y99" s="195"/>
    </row>
    <row r="100" spans="1:25" ht="12.75" customHeight="1" x14ac:dyDescent="0.3">
      <c r="A100" s="195"/>
      <c r="B100" s="295"/>
      <c r="C100" s="512"/>
      <c r="D100" s="512"/>
      <c r="E100" s="525" t="s">
        <v>124</v>
      </c>
      <c r="F100" s="195"/>
      <c r="G100" s="195"/>
      <c r="H100" s="195"/>
      <c r="I100" s="195"/>
      <c r="J100" s="195"/>
      <c r="K100" s="195"/>
      <c r="L100" s="195"/>
      <c r="M100" s="195"/>
      <c r="N100" s="195"/>
      <c r="O100" s="195"/>
      <c r="P100" s="195"/>
      <c r="Q100" s="195"/>
      <c r="R100" s="195"/>
      <c r="S100" s="195"/>
      <c r="T100" s="195"/>
      <c r="U100" s="195"/>
      <c r="V100" s="195"/>
      <c r="W100" s="195"/>
      <c r="X100" s="195"/>
      <c r="Y100" s="195"/>
    </row>
    <row r="101" spans="1:25" ht="12.75" customHeight="1" x14ac:dyDescent="0.3">
      <c r="A101" s="195"/>
      <c r="B101" s="298"/>
      <c r="C101" s="509"/>
      <c r="D101" s="509"/>
      <c r="E101" s="526" t="s">
        <v>124</v>
      </c>
      <c r="F101" s="195"/>
      <c r="G101" s="195"/>
      <c r="H101" s="195"/>
      <c r="I101" s="195"/>
      <c r="J101" s="195"/>
      <c r="K101" s="195"/>
      <c r="L101" s="195"/>
      <c r="M101" s="195"/>
      <c r="N101" s="195"/>
      <c r="O101" s="195"/>
      <c r="P101" s="195"/>
      <c r="Q101" s="195"/>
      <c r="R101" s="195"/>
      <c r="S101" s="195"/>
      <c r="T101" s="195"/>
      <c r="U101" s="195"/>
      <c r="V101" s="195"/>
      <c r="W101" s="195"/>
      <c r="X101" s="195"/>
      <c r="Y101" s="195"/>
    </row>
    <row r="102" spans="1:25" ht="12.75" customHeight="1" x14ac:dyDescent="0.3">
      <c r="A102" s="195"/>
      <c r="B102" s="298"/>
      <c r="C102" s="509"/>
      <c r="D102" s="509"/>
      <c r="E102" s="526" t="s">
        <v>124</v>
      </c>
      <c r="F102" s="195"/>
      <c r="G102" s="195"/>
      <c r="H102" s="195"/>
      <c r="I102" s="195"/>
      <c r="J102" s="195"/>
      <c r="K102" s="195"/>
      <c r="L102" s="195"/>
      <c r="M102" s="195"/>
      <c r="N102" s="195"/>
      <c r="O102" s="195"/>
      <c r="P102" s="195"/>
      <c r="Q102" s="195"/>
      <c r="R102" s="195"/>
      <c r="S102" s="195"/>
      <c r="T102" s="195"/>
      <c r="U102" s="195"/>
      <c r="V102" s="195"/>
      <c r="W102" s="195"/>
      <c r="X102" s="195"/>
      <c r="Y102" s="195"/>
    </row>
    <row r="103" spans="1:25" ht="12.75" customHeight="1" x14ac:dyDescent="0.3">
      <c r="A103" s="195"/>
      <c r="B103" s="298"/>
      <c r="C103" s="509"/>
      <c r="D103" s="509"/>
      <c r="E103" s="526" t="s">
        <v>124</v>
      </c>
      <c r="F103" s="195"/>
      <c r="G103" s="195"/>
      <c r="H103" s="195"/>
      <c r="I103" s="195"/>
      <c r="J103" s="195"/>
      <c r="K103" s="195"/>
      <c r="L103" s="195"/>
      <c r="M103" s="195"/>
      <c r="N103" s="195"/>
      <c r="O103" s="195"/>
      <c r="P103" s="195"/>
      <c r="Q103" s="195"/>
      <c r="R103" s="195"/>
      <c r="S103" s="195"/>
      <c r="T103" s="195"/>
      <c r="U103" s="195"/>
      <c r="V103" s="195"/>
      <c r="W103" s="195"/>
      <c r="X103" s="195"/>
      <c r="Y103" s="195"/>
    </row>
    <row r="104" spans="1:25" ht="12.75" customHeight="1" x14ac:dyDescent="0.3">
      <c r="A104" s="195"/>
      <c r="B104" s="298"/>
      <c r="C104" s="509"/>
      <c r="D104" s="509"/>
      <c r="E104" s="526" t="s">
        <v>124</v>
      </c>
      <c r="F104" s="195"/>
      <c r="G104" s="195"/>
      <c r="H104" s="195"/>
      <c r="I104" s="195"/>
      <c r="J104" s="195"/>
      <c r="K104" s="195"/>
      <c r="L104" s="195"/>
      <c r="M104" s="195"/>
      <c r="N104" s="195"/>
      <c r="O104" s="195"/>
      <c r="P104" s="195"/>
      <c r="Q104" s="195"/>
      <c r="R104" s="195"/>
      <c r="S104" s="195"/>
      <c r="T104" s="195"/>
      <c r="U104" s="195"/>
      <c r="V104" s="195"/>
      <c r="W104" s="195"/>
      <c r="X104" s="195"/>
      <c r="Y104" s="195"/>
    </row>
    <row r="105" spans="1:25" ht="12.75" customHeight="1" thickBot="1" x14ac:dyDescent="0.35">
      <c r="A105" s="195"/>
      <c r="B105" s="515"/>
      <c r="C105" s="513"/>
      <c r="D105" s="513"/>
      <c r="E105" s="527" t="s">
        <v>124</v>
      </c>
      <c r="F105" s="195"/>
      <c r="G105" s="195"/>
      <c r="H105" s="195"/>
      <c r="I105" s="195"/>
      <c r="J105" s="195"/>
      <c r="K105" s="195"/>
      <c r="L105" s="195"/>
      <c r="M105" s="195"/>
      <c r="N105" s="195"/>
      <c r="O105" s="195"/>
      <c r="P105" s="195"/>
      <c r="Q105" s="195"/>
      <c r="R105" s="195"/>
      <c r="S105" s="195"/>
      <c r="T105" s="195"/>
      <c r="U105" s="195"/>
      <c r="V105" s="195"/>
      <c r="W105" s="195"/>
      <c r="X105" s="195"/>
      <c r="Y105" s="195"/>
    </row>
    <row r="106" spans="1:25" ht="12.75" customHeight="1" thickBot="1" x14ac:dyDescent="0.35">
      <c r="A106" s="195"/>
      <c r="B106" s="338" t="s">
        <v>139</v>
      </c>
      <c r="C106" s="514">
        <f>SUM(C100:C105)</f>
        <v>0</v>
      </c>
      <c r="D106" s="514">
        <f>SUM(D100:D105)</f>
        <v>0</v>
      </c>
      <c r="E106" s="528" t="s">
        <v>124</v>
      </c>
      <c r="F106" s="195"/>
      <c r="G106" s="195"/>
      <c r="H106" s="195"/>
      <c r="I106" s="195"/>
      <c r="J106" s="195"/>
      <c r="K106" s="195"/>
      <c r="L106" s="195"/>
      <c r="M106" s="195"/>
      <c r="N106" s="195"/>
      <c r="O106" s="195"/>
      <c r="P106" s="195"/>
      <c r="Q106" s="195"/>
      <c r="R106" s="195"/>
      <c r="S106" s="195"/>
      <c r="T106" s="195"/>
      <c r="U106" s="195"/>
      <c r="V106" s="195"/>
      <c r="W106" s="195"/>
      <c r="X106" s="195"/>
      <c r="Y106" s="195"/>
    </row>
    <row r="107" spans="1:25" ht="12" customHeight="1" x14ac:dyDescent="0.3">
      <c r="A107" s="195"/>
      <c r="B107" s="201" t="s">
        <v>470</v>
      </c>
      <c r="C107" s="195"/>
      <c r="D107" s="195"/>
      <c r="E107" s="195"/>
      <c r="F107" s="195"/>
      <c r="G107" s="195"/>
      <c r="H107" s="195"/>
      <c r="I107" s="195"/>
      <c r="J107" s="195"/>
      <c r="K107" s="195"/>
      <c r="L107" s="195"/>
      <c r="M107" s="195"/>
      <c r="N107" s="195"/>
      <c r="O107" s="195"/>
      <c r="P107" s="195"/>
      <c r="Q107" s="195"/>
      <c r="R107" s="195"/>
      <c r="S107" s="195"/>
      <c r="T107" s="195"/>
      <c r="U107" s="195"/>
      <c r="V107" s="195"/>
      <c r="W107" s="195"/>
      <c r="X107" s="195"/>
      <c r="Y107" s="195"/>
    </row>
    <row r="108" spans="1:25" ht="12.75" customHeight="1" x14ac:dyDescent="0.3">
      <c r="A108" s="195"/>
      <c r="B108" s="195"/>
      <c r="C108" s="195"/>
      <c r="D108" s="195"/>
      <c r="E108" s="195"/>
      <c r="F108" s="195"/>
      <c r="G108" s="195"/>
      <c r="H108" s="195"/>
      <c r="I108" s="195"/>
      <c r="J108" s="195"/>
      <c r="K108" s="195"/>
      <c r="L108" s="195"/>
      <c r="M108" s="195"/>
      <c r="N108" s="195"/>
      <c r="O108" s="195"/>
      <c r="P108" s="195"/>
      <c r="Q108" s="195"/>
      <c r="R108" s="195"/>
      <c r="S108" s="195"/>
      <c r="T108" s="195"/>
      <c r="U108" s="195"/>
      <c r="V108" s="195"/>
      <c r="W108" s="195"/>
      <c r="X108" s="195"/>
      <c r="Y108" s="195"/>
    </row>
    <row r="109" spans="1:25" ht="12.75" customHeight="1" thickBot="1" x14ac:dyDescent="0.35">
      <c r="A109" s="195"/>
      <c r="B109" s="517" t="s">
        <v>243</v>
      </c>
      <c r="C109" s="517" t="s">
        <v>103</v>
      </c>
      <c r="D109" s="517" t="s">
        <v>109</v>
      </c>
      <c r="E109" s="517" t="s">
        <v>99</v>
      </c>
      <c r="F109" s="517" t="s">
        <v>100</v>
      </c>
      <c r="G109" s="517" t="s">
        <v>101</v>
      </c>
      <c r="H109" s="517" t="s">
        <v>104</v>
      </c>
      <c r="I109" s="517" t="s">
        <v>106</v>
      </c>
      <c r="J109" s="517" t="s">
        <v>105</v>
      </c>
      <c r="K109" s="195"/>
      <c r="L109" s="195"/>
      <c r="M109" s="195"/>
      <c r="N109" s="195"/>
      <c r="O109" s="195"/>
      <c r="P109" s="195"/>
      <c r="Q109" s="195"/>
      <c r="R109" s="195"/>
      <c r="S109" s="195"/>
      <c r="T109" s="195"/>
      <c r="U109" s="195"/>
      <c r="V109" s="195"/>
      <c r="W109" s="195"/>
      <c r="X109" s="195"/>
      <c r="Y109" s="195"/>
    </row>
    <row r="110" spans="1:25" ht="12.75" customHeight="1" x14ac:dyDescent="0.3">
      <c r="A110" s="195"/>
      <c r="B110" s="465" t="s">
        <v>107</v>
      </c>
      <c r="C110" s="329" t="s">
        <v>76</v>
      </c>
      <c r="D110" s="330"/>
      <c r="E110" s="331"/>
      <c r="F110" s="331"/>
      <c r="G110" s="331"/>
      <c r="H110" s="511"/>
      <c r="I110" s="511"/>
      <c r="J110" s="520"/>
      <c r="K110" s="195"/>
      <c r="L110" s="195"/>
      <c r="M110" s="195"/>
      <c r="N110" s="195"/>
      <c r="O110" s="195"/>
      <c r="P110" s="195"/>
      <c r="Q110" s="195"/>
      <c r="R110" s="195"/>
      <c r="S110" s="195"/>
      <c r="T110" s="195"/>
      <c r="U110" s="195"/>
      <c r="V110" s="195"/>
      <c r="W110" s="195"/>
      <c r="X110" s="195"/>
      <c r="Y110" s="195"/>
    </row>
    <row r="111" spans="1:25" ht="12.75" customHeight="1" x14ac:dyDescent="0.3">
      <c r="A111" s="195"/>
      <c r="B111" s="277" t="s">
        <v>108</v>
      </c>
      <c r="C111" s="518" t="s">
        <v>76</v>
      </c>
      <c r="D111" s="519"/>
      <c r="E111" s="511"/>
      <c r="F111" s="511"/>
      <c r="G111" s="511"/>
      <c r="H111" s="511"/>
      <c r="I111" s="511"/>
      <c r="J111" s="521"/>
      <c r="K111" s="195"/>
      <c r="L111" s="195"/>
      <c r="M111" s="195"/>
      <c r="N111" s="195"/>
      <c r="O111" s="195"/>
      <c r="P111" s="195"/>
      <c r="Q111" s="195"/>
      <c r="R111" s="195"/>
      <c r="S111" s="195"/>
      <c r="T111" s="195"/>
      <c r="U111" s="195"/>
      <c r="V111" s="195"/>
      <c r="W111" s="195"/>
      <c r="X111" s="195"/>
      <c r="Y111" s="195"/>
    </row>
    <row r="112" spans="1:25" ht="12.75" customHeight="1" x14ac:dyDescent="0.3">
      <c r="A112" s="195"/>
      <c r="B112" s="277" t="s">
        <v>516</v>
      </c>
      <c r="C112" s="509" t="s">
        <v>76</v>
      </c>
      <c r="D112" s="510"/>
      <c r="E112" s="511"/>
      <c r="F112" s="511"/>
      <c r="G112" s="511"/>
      <c r="H112" s="511"/>
      <c r="I112" s="511"/>
      <c r="J112" s="521"/>
      <c r="K112" s="195"/>
      <c r="L112" s="195"/>
      <c r="M112" s="195"/>
      <c r="N112" s="195"/>
      <c r="O112" s="195"/>
      <c r="P112" s="195"/>
      <c r="Q112" s="195"/>
      <c r="R112" s="195"/>
      <c r="S112" s="195"/>
      <c r="T112" s="195"/>
      <c r="U112" s="195"/>
      <c r="V112" s="195"/>
      <c r="W112" s="195"/>
      <c r="X112" s="195"/>
      <c r="Y112" s="195"/>
    </row>
    <row r="113" spans="1:25" ht="12.75" customHeight="1" thickBot="1" x14ac:dyDescent="0.35">
      <c r="A113" s="195"/>
      <c r="B113" s="441" t="s">
        <v>530</v>
      </c>
      <c r="C113" s="513" t="s">
        <v>76</v>
      </c>
      <c r="D113" s="522"/>
      <c r="E113" s="523"/>
      <c r="F113" s="523"/>
      <c r="G113" s="523"/>
      <c r="H113" s="511"/>
      <c r="I113" s="511"/>
      <c r="J113" s="524"/>
      <c r="K113" s="195"/>
      <c r="L113" s="195"/>
      <c r="M113" s="195"/>
      <c r="N113" s="195"/>
      <c r="O113" s="195"/>
      <c r="P113" s="195"/>
      <c r="Q113" s="195"/>
      <c r="R113" s="195"/>
      <c r="S113" s="195"/>
      <c r="T113" s="195"/>
      <c r="U113" s="195"/>
      <c r="V113" s="195"/>
      <c r="W113" s="195"/>
      <c r="X113" s="195"/>
      <c r="Y113" s="195"/>
    </row>
    <row r="114" spans="1:25" ht="12.75" customHeight="1" x14ac:dyDescent="0.3">
      <c r="A114" s="195"/>
      <c r="B114" s="201" t="s">
        <v>471</v>
      </c>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row>
    <row r="115" spans="1:25" ht="12.75" customHeight="1" x14ac:dyDescent="0.3">
      <c r="A115" s="195"/>
      <c r="B115" s="195"/>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row>
    <row r="116" spans="1:25" ht="12.75" customHeight="1" x14ac:dyDescent="0.3">
      <c r="A116" s="195"/>
      <c r="B116" s="195"/>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row>
    <row r="117" spans="1:25" ht="12.75" customHeight="1" x14ac:dyDescent="0.3">
      <c r="A117" s="195"/>
      <c r="B117" s="195"/>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row>
    <row r="118" spans="1:25" ht="12.75" customHeight="1" thickBot="1" x14ac:dyDescent="0.35">
      <c r="A118" s="195"/>
      <c r="B118" s="195"/>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row>
    <row r="119" spans="1:25" ht="12.75" customHeight="1" thickBot="1" x14ac:dyDescent="0.35">
      <c r="A119" s="195"/>
      <c r="B119" s="468" t="s">
        <v>248</v>
      </c>
      <c r="C119" s="676" t="s">
        <v>174</v>
      </c>
      <c r="D119" s="676"/>
      <c r="E119" s="676"/>
      <c r="F119" s="676"/>
      <c r="G119" s="676" t="s">
        <v>472</v>
      </c>
      <c r="H119" s="676"/>
      <c r="I119" s="676"/>
      <c r="J119" s="677"/>
      <c r="K119" s="195"/>
      <c r="L119" s="195"/>
      <c r="M119" s="195"/>
      <c r="N119" s="195"/>
      <c r="O119" s="195"/>
      <c r="P119" s="195"/>
      <c r="Q119" s="195"/>
      <c r="R119" s="195"/>
      <c r="S119" s="195"/>
      <c r="T119" s="195"/>
      <c r="U119" s="195"/>
      <c r="V119" s="195"/>
      <c r="W119" s="195"/>
      <c r="X119" s="195"/>
      <c r="Y119" s="195"/>
    </row>
    <row r="120" spans="1:25" ht="12.75" customHeight="1" thickBot="1" x14ac:dyDescent="0.35">
      <c r="A120" s="195"/>
      <c r="B120" s="341" t="s">
        <v>173</v>
      </c>
      <c r="C120" s="504" t="s">
        <v>176</v>
      </c>
      <c r="D120" s="504" t="s">
        <v>175</v>
      </c>
      <c r="E120" s="504" t="s">
        <v>177</v>
      </c>
      <c r="F120" s="504" t="s">
        <v>178</v>
      </c>
      <c r="G120" s="342" t="s">
        <v>473</v>
      </c>
      <c r="H120" s="342" t="s">
        <v>474</v>
      </c>
      <c r="I120" s="342" t="s">
        <v>475</v>
      </c>
      <c r="J120" s="343" t="s">
        <v>476</v>
      </c>
      <c r="K120" s="195"/>
      <c r="L120" s="195"/>
      <c r="M120" s="195"/>
      <c r="N120" s="195"/>
      <c r="O120" s="195"/>
      <c r="P120" s="195"/>
      <c r="Q120" s="195"/>
      <c r="R120" s="195"/>
      <c r="S120" s="195"/>
      <c r="T120" s="195"/>
      <c r="U120" s="195"/>
      <c r="V120" s="195"/>
      <c r="W120" s="195"/>
      <c r="X120" s="195"/>
      <c r="Y120" s="195"/>
    </row>
    <row r="121" spans="1:25" ht="12.75" customHeight="1" x14ac:dyDescent="0.3">
      <c r="A121" s="195"/>
      <c r="B121" s="502" t="s">
        <v>477</v>
      </c>
      <c r="C121" s="314" t="s">
        <v>179</v>
      </c>
      <c r="D121" s="314" t="s">
        <v>540</v>
      </c>
      <c r="E121" s="314"/>
      <c r="F121" s="314"/>
      <c r="G121" s="314" t="s">
        <v>124</v>
      </c>
      <c r="H121" s="314"/>
      <c r="I121" s="314"/>
      <c r="J121" s="314"/>
      <c r="K121" s="195"/>
      <c r="L121" s="195"/>
      <c r="M121" s="195"/>
      <c r="N121" s="195"/>
      <c r="O121" s="195"/>
      <c r="P121" s="195"/>
      <c r="Q121" s="195"/>
      <c r="R121" s="195"/>
      <c r="S121" s="195"/>
      <c r="T121" s="195"/>
      <c r="U121" s="195"/>
      <c r="V121" s="195"/>
      <c r="W121" s="195"/>
      <c r="X121" s="195"/>
      <c r="Y121" s="195"/>
    </row>
    <row r="122" spans="1:25" ht="12.75" customHeight="1" x14ac:dyDescent="0.3">
      <c r="A122" s="195"/>
      <c r="B122" s="502" t="s">
        <v>511</v>
      </c>
      <c r="C122" s="314" t="s">
        <v>179</v>
      </c>
      <c r="D122" s="314" t="s">
        <v>540</v>
      </c>
      <c r="E122" s="314"/>
      <c r="F122" s="314"/>
      <c r="G122" s="314" t="s">
        <v>124</v>
      </c>
      <c r="H122" s="314"/>
      <c r="I122" s="314"/>
      <c r="J122" s="314"/>
      <c r="K122" s="195"/>
      <c r="L122" s="195"/>
      <c r="M122" s="195"/>
      <c r="N122" s="195"/>
      <c r="O122" s="195"/>
      <c r="P122" s="195"/>
      <c r="Q122" s="195"/>
      <c r="R122" s="195"/>
      <c r="S122" s="195"/>
      <c r="T122" s="195"/>
      <c r="U122" s="195"/>
      <c r="V122" s="195"/>
      <c r="W122" s="195"/>
      <c r="X122" s="195"/>
      <c r="Y122" s="195"/>
    </row>
    <row r="123" spans="1:25" ht="12.75" customHeight="1" x14ac:dyDescent="0.3">
      <c r="A123" s="195"/>
      <c r="B123" s="503" t="s">
        <v>63</v>
      </c>
      <c r="C123" s="314" t="s">
        <v>179</v>
      </c>
      <c r="D123" s="314" t="s">
        <v>540</v>
      </c>
      <c r="E123" s="314"/>
      <c r="F123" s="314"/>
      <c r="G123" s="314" t="s">
        <v>124</v>
      </c>
      <c r="H123" s="314"/>
      <c r="I123" s="314"/>
      <c r="J123" s="314"/>
      <c r="K123" s="195"/>
      <c r="L123" s="195"/>
      <c r="M123" s="195"/>
      <c r="N123" s="195"/>
      <c r="O123" s="195"/>
      <c r="P123" s="195"/>
      <c r="Q123" s="195"/>
      <c r="R123" s="195"/>
      <c r="S123" s="195"/>
      <c r="T123" s="195"/>
      <c r="U123" s="195"/>
      <c r="V123" s="195"/>
      <c r="W123" s="195"/>
      <c r="X123" s="195"/>
      <c r="Y123" s="195"/>
    </row>
    <row r="124" spans="1:25" ht="12.75" customHeight="1" x14ac:dyDescent="0.3">
      <c r="A124" s="195"/>
      <c r="B124" s="503" t="s">
        <v>512</v>
      </c>
      <c r="C124" s="314" t="s">
        <v>179</v>
      </c>
      <c r="D124" s="314" t="s">
        <v>540</v>
      </c>
      <c r="E124" s="314"/>
      <c r="F124" s="314"/>
      <c r="G124" s="314" t="s">
        <v>124</v>
      </c>
      <c r="H124" s="314"/>
      <c r="I124" s="314"/>
      <c r="J124" s="314"/>
      <c r="K124" s="195"/>
      <c r="L124" s="195"/>
      <c r="M124" s="195"/>
      <c r="N124" s="195"/>
      <c r="O124" s="195"/>
      <c r="P124" s="195"/>
      <c r="Q124" s="195"/>
      <c r="R124" s="195"/>
      <c r="S124" s="195"/>
      <c r="T124" s="195"/>
      <c r="U124" s="195"/>
      <c r="V124" s="195"/>
      <c r="W124" s="195"/>
      <c r="X124" s="195"/>
      <c r="Y124" s="195"/>
    </row>
    <row r="125" spans="1:25" ht="12.75" customHeight="1" x14ac:dyDescent="0.3">
      <c r="A125" s="195"/>
      <c r="B125" s="503" t="s">
        <v>513</v>
      </c>
      <c r="C125" s="314" t="s">
        <v>179</v>
      </c>
      <c r="D125" s="314" t="s">
        <v>540</v>
      </c>
      <c r="E125" s="314"/>
      <c r="F125" s="314"/>
      <c r="G125" s="314" t="s">
        <v>124</v>
      </c>
      <c r="H125" s="314"/>
      <c r="I125" s="314"/>
      <c r="J125" s="314"/>
      <c r="K125" s="195"/>
      <c r="L125" s="195"/>
      <c r="M125" s="195"/>
      <c r="N125" s="195"/>
      <c r="O125" s="195"/>
      <c r="P125" s="195"/>
      <c r="Q125" s="195"/>
      <c r="R125" s="195"/>
      <c r="S125" s="195"/>
      <c r="T125" s="195"/>
      <c r="U125" s="195"/>
      <c r="V125" s="195"/>
      <c r="W125" s="195"/>
      <c r="X125" s="195"/>
      <c r="Y125" s="195"/>
    </row>
    <row r="126" spans="1:25" ht="12.75" customHeight="1" x14ac:dyDescent="0.3">
      <c r="A126" s="195"/>
      <c r="B126" s="503" t="s">
        <v>514</v>
      </c>
      <c r="C126" s="314" t="s">
        <v>179</v>
      </c>
      <c r="D126" s="314" t="s">
        <v>540</v>
      </c>
      <c r="E126" s="314"/>
      <c r="F126" s="314"/>
      <c r="G126" s="314" t="s">
        <v>124</v>
      </c>
      <c r="H126" s="314"/>
      <c r="I126" s="314"/>
      <c r="J126" s="314"/>
      <c r="K126" s="195"/>
      <c r="L126" s="195"/>
      <c r="M126" s="195"/>
      <c r="N126" s="195"/>
      <c r="O126" s="195"/>
      <c r="P126" s="195"/>
      <c r="Q126" s="195"/>
      <c r="R126" s="195"/>
      <c r="S126" s="195"/>
      <c r="T126" s="195"/>
      <c r="U126" s="195"/>
      <c r="V126" s="195"/>
      <c r="W126" s="195"/>
      <c r="X126" s="195"/>
      <c r="Y126" s="195"/>
    </row>
    <row r="127" spans="1:25" ht="12.75" customHeight="1" x14ac:dyDescent="0.3">
      <c r="A127" s="195"/>
      <c r="B127" s="503" t="s">
        <v>515</v>
      </c>
      <c r="C127" s="314" t="s">
        <v>179</v>
      </c>
      <c r="D127" s="314" t="s">
        <v>540</v>
      </c>
      <c r="E127" s="314"/>
      <c r="F127" s="314"/>
      <c r="G127" s="314" t="s">
        <v>124</v>
      </c>
      <c r="H127" s="314"/>
      <c r="I127" s="314"/>
      <c r="J127" s="314"/>
      <c r="K127" s="195"/>
      <c r="L127" s="195"/>
      <c r="M127" s="195"/>
      <c r="N127" s="195"/>
      <c r="O127" s="195"/>
      <c r="P127" s="195"/>
      <c r="Q127" s="195"/>
      <c r="R127" s="195"/>
      <c r="S127" s="195"/>
      <c r="T127" s="195"/>
      <c r="U127" s="195"/>
      <c r="V127" s="195"/>
      <c r="W127" s="195"/>
      <c r="X127" s="195"/>
      <c r="Y127" s="195"/>
    </row>
    <row r="128" spans="1:25" ht="12.75" customHeight="1" x14ac:dyDescent="0.3">
      <c r="A128" s="195"/>
      <c r="B128" s="344" t="s">
        <v>497</v>
      </c>
      <c r="C128" s="314" t="s">
        <v>179</v>
      </c>
      <c r="D128" s="314" t="s">
        <v>540</v>
      </c>
      <c r="E128" s="314"/>
      <c r="F128" s="314"/>
      <c r="G128" s="314" t="s">
        <v>124</v>
      </c>
      <c r="H128" s="314"/>
      <c r="I128" s="314"/>
      <c r="J128" s="314"/>
      <c r="K128" s="195"/>
      <c r="L128" s="195"/>
      <c r="M128" s="195"/>
      <c r="N128" s="195"/>
      <c r="O128" s="195"/>
      <c r="P128" s="195"/>
      <c r="Q128" s="195"/>
      <c r="R128" s="195"/>
      <c r="S128" s="195"/>
      <c r="T128" s="195"/>
      <c r="U128" s="195"/>
      <c r="V128" s="195"/>
      <c r="W128" s="195"/>
      <c r="X128" s="195"/>
      <c r="Y128" s="195"/>
    </row>
    <row r="129" spans="1:25" ht="12.75" customHeight="1" x14ac:dyDescent="0.3">
      <c r="A129" s="195"/>
      <c r="B129" s="344" t="s">
        <v>498</v>
      </c>
      <c r="C129" s="314" t="s">
        <v>179</v>
      </c>
      <c r="D129" s="314" t="s">
        <v>540</v>
      </c>
      <c r="E129" s="314"/>
      <c r="F129" s="314"/>
      <c r="G129" s="314" t="s">
        <v>124</v>
      </c>
      <c r="H129" s="314"/>
      <c r="I129" s="314"/>
      <c r="J129" s="314"/>
      <c r="K129" s="195"/>
      <c r="L129" s="195"/>
      <c r="M129" s="195"/>
      <c r="N129" s="195"/>
      <c r="O129" s="195"/>
      <c r="P129" s="195"/>
      <c r="Q129" s="195"/>
      <c r="R129" s="195"/>
      <c r="S129" s="195"/>
      <c r="T129" s="195"/>
      <c r="U129" s="195"/>
      <c r="V129" s="195"/>
      <c r="W129" s="195"/>
      <c r="X129" s="195"/>
      <c r="Y129" s="195"/>
    </row>
    <row r="130" spans="1:25" ht="12.75" customHeight="1" x14ac:dyDescent="0.3">
      <c r="A130" s="195"/>
      <c r="B130" s="344" t="s">
        <v>499</v>
      </c>
      <c r="C130" s="314" t="s">
        <v>179</v>
      </c>
      <c r="D130" s="314" t="s">
        <v>540</v>
      </c>
      <c r="E130" s="314"/>
      <c r="F130" s="314"/>
      <c r="G130" s="314" t="s">
        <v>124</v>
      </c>
      <c r="H130" s="314"/>
      <c r="I130" s="314"/>
      <c r="J130" s="314"/>
      <c r="K130" s="195"/>
      <c r="L130" s="195"/>
      <c r="M130" s="195"/>
      <c r="N130" s="195"/>
      <c r="O130" s="195"/>
      <c r="P130" s="195"/>
      <c r="Q130" s="195"/>
      <c r="R130" s="195"/>
      <c r="S130" s="195"/>
      <c r="T130" s="195"/>
      <c r="U130" s="195"/>
      <c r="V130" s="195"/>
      <c r="W130" s="195"/>
      <c r="X130" s="195"/>
      <c r="Y130" s="195"/>
    </row>
    <row r="131" spans="1:25" ht="12.75" customHeight="1" x14ac:dyDescent="0.3">
      <c r="A131" s="195"/>
      <c r="B131" s="344" t="s">
        <v>500</v>
      </c>
      <c r="C131" s="314" t="s">
        <v>179</v>
      </c>
      <c r="D131" s="314" t="s">
        <v>540</v>
      </c>
      <c r="E131" s="314"/>
      <c r="F131" s="314"/>
      <c r="G131" s="314" t="s">
        <v>124</v>
      </c>
      <c r="H131" s="314"/>
      <c r="I131" s="314"/>
      <c r="J131" s="314"/>
      <c r="K131" s="195"/>
      <c r="L131" s="195"/>
      <c r="M131" s="195"/>
      <c r="N131" s="195"/>
      <c r="O131" s="195"/>
      <c r="P131" s="195"/>
      <c r="Q131" s="195"/>
      <c r="R131" s="195"/>
      <c r="S131" s="195"/>
      <c r="T131" s="195"/>
      <c r="U131" s="195"/>
      <c r="V131" s="195"/>
      <c r="W131" s="195"/>
      <c r="X131" s="195"/>
      <c r="Y131" s="195"/>
    </row>
    <row r="132" spans="1:25" ht="12.75" customHeight="1" x14ac:dyDescent="0.3">
      <c r="A132" s="195"/>
      <c r="B132" s="344" t="s">
        <v>501</v>
      </c>
      <c r="C132" s="314" t="s">
        <v>179</v>
      </c>
      <c r="D132" s="314" t="s">
        <v>540</v>
      </c>
      <c r="E132" s="314"/>
      <c r="F132" s="314"/>
      <c r="G132" s="314" t="s">
        <v>124</v>
      </c>
      <c r="H132" s="314"/>
      <c r="I132" s="314"/>
      <c r="J132" s="314"/>
      <c r="K132" s="195"/>
      <c r="L132" s="195"/>
      <c r="M132" s="195"/>
      <c r="N132" s="195"/>
      <c r="O132" s="195"/>
      <c r="P132" s="195"/>
      <c r="Q132" s="195"/>
      <c r="R132" s="195"/>
      <c r="S132" s="195"/>
      <c r="T132" s="195"/>
      <c r="U132" s="195"/>
      <c r="V132" s="195"/>
      <c r="W132" s="195"/>
      <c r="X132" s="195"/>
      <c r="Y132" s="195"/>
    </row>
    <row r="133" spans="1:25" ht="12.75" customHeight="1" x14ac:dyDescent="0.3">
      <c r="A133" s="195"/>
      <c r="B133" s="344" t="s">
        <v>502</v>
      </c>
      <c r="C133" s="314" t="s">
        <v>179</v>
      </c>
      <c r="D133" s="314" t="s">
        <v>540</v>
      </c>
      <c r="E133" s="314"/>
      <c r="F133" s="314"/>
      <c r="G133" s="314" t="s">
        <v>124</v>
      </c>
      <c r="H133" s="314"/>
      <c r="I133" s="314"/>
      <c r="J133" s="314"/>
      <c r="K133" s="195"/>
      <c r="L133" s="195"/>
      <c r="M133" s="195"/>
      <c r="N133" s="195"/>
      <c r="O133" s="195"/>
      <c r="P133" s="195"/>
      <c r="Q133" s="195"/>
      <c r="R133" s="195"/>
      <c r="S133" s="195"/>
      <c r="T133" s="195"/>
      <c r="U133" s="195"/>
      <c r="V133" s="195"/>
      <c r="W133" s="195"/>
      <c r="X133" s="195"/>
      <c r="Y133" s="195"/>
    </row>
    <row r="134" spans="1:25" ht="12.75" customHeight="1" x14ac:dyDescent="0.3">
      <c r="A134" s="195"/>
      <c r="B134" s="344" t="s">
        <v>503</v>
      </c>
      <c r="C134" s="314" t="s">
        <v>179</v>
      </c>
      <c r="D134" s="314" t="s">
        <v>540</v>
      </c>
      <c r="E134" s="314"/>
      <c r="F134" s="314"/>
      <c r="G134" s="314" t="s">
        <v>124</v>
      </c>
      <c r="H134" s="314"/>
      <c r="I134" s="314"/>
      <c r="J134" s="314"/>
      <c r="K134" s="195"/>
      <c r="L134" s="195"/>
      <c r="M134" s="195"/>
      <c r="N134" s="195"/>
      <c r="O134" s="195"/>
      <c r="P134" s="195"/>
      <c r="Q134" s="195"/>
      <c r="R134" s="195"/>
      <c r="S134" s="195"/>
      <c r="T134" s="195"/>
      <c r="U134" s="195"/>
      <c r="V134" s="195"/>
      <c r="W134" s="195"/>
      <c r="X134" s="195"/>
      <c r="Y134" s="195"/>
    </row>
    <row r="135" spans="1:25" ht="12.75" customHeight="1" x14ac:dyDescent="0.3">
      <c r="A135" s="195"/>
      <c r="B135" s="344" t="s">
        <v>504</v>
      </c>
      <c r="C135" s="314" t="s">
        <v>179</v>
      </c>
      <c r="D135" s="314" t="s">
        <v>540</v>
      </c>
      <c r="E135" s="314"/>
      <c r="F135" s="314"/>
      <c r="G135" s="314" t="s">
        <v>124</v>
      </c>
      <c r="H135" s="314"/>
      <c r="I135" s="314"/>
      <c r="J135" s="314"/>
      <c r="K135" s="195"/>
      <c r="L135" s="195"/>
      <c r="M135" s="195"/>
      <c r="N135" s="195"/>
      <c r="O135" s="195"/>
      <c r="P135" s="195"/>
      <c r="Q135" s="195"/>
      <c r="R135" s="195"/>
      <c r="S135" s="195"/>
      <c r="T135" s="195"/>
      <c r="U135" s="195"/>
      <c r="V135" s="195"/>
      <c r="W135" s="195"/>
      <c r="X135" s="195"/>
      <c r="Y135" s="195"/>
    </row>
    <row r="136" spans="1:25" ht="12.75" customHeight="1" x14ac:dyDescent="0.3">
      <c r="A136" s="195"/>
      <c r="B136" s="344" t="s">
        <v>505</v>
      </c>
      <c r="C136" s="314" t="s">
        <v>179</v>
      </c>
      <c r="D136" s="314" t="s">
        <v>540</v>
      </c>
      <c r="E136" s="314"/>
      <c r="F136" s="314"/>
      <c r="G136" s="314" t="s">
        <v>124</v>
      </c>
      <c r="H136" s="314"/>
      <c r="I136" s="314"/>
      <c r="J136" s="314"/>
      <c r="K136" s="195"/>
      <c r="L136" s="195"/>
      <c r="M136" s="195"/>
      <c r="N136" s="195"/>
      <c r="O136" s="195"/>
      <c r="P136" s="195"/>
      <c r="Q136" s="195"/>
      <c r="R136" s="195"/>
      <c r="S136" s="195"/>
      <c r="T136" s="195"/>
      <c r="U136" s="195"/>
      <c r="V136" s="195"/>
      <c r="W136" s="195"/>
      <c r="X136" s="195"/>
      <c r="Y136" s="195"/>
    </row>
    <row r="137" spans="1:25" ht="12.75" customHeight="1" x14ac:dyDescent="0.3">
      <c r="A137" s="195"/>
      <c r="B137" s="344" t="s">
        <v>506</v>
      </c>
      <c r="C137" s="314" t="s">
        <v>179</v>
      </c>
      <c r="D137" s="314" t="s">
        <v>540</v>
      </c>
      <c r="E137" s="314"/>
      <c r="F137" s="314"/>
      <c r="G137" s="314" t="s">
        <v>124</v>
      </c>
      <c r="H137" s="314"/>
      <c r="I137" s="314"/>
      <c r="J137" s="314"/>
      <c r="K137" s="195"/>
      <c r="L137" s="195"/>
      <c r="M137" s="195"/>
      <c r="N137" s="195"/>
      <c r="O137" s="195"/>
      <c r="P137" s="195"/>
      <c r="Q137" s="195"/>
      <c r="R137" s="195"/>
      <c r="S137" s="195"/>
      <c r="T137" s="195"/>
      <c r="U137" s="195"/>
      <c r="V137" s="195"/>
      <c r="W137" s="195"/>
      <c r="X137" s="195"/>
      <c r="Y137" s="195"/>
    </row>
    <row r="138" spans="1:25" ht="12.75" customHeight="1" x14ac:dyDescent="0.3">
      <c r="A138" s="195"/>
      <c r="B138" s="467" t="s">
        <v>507</v>
      </c>
      <c r="C138" s="314" t="s">
        <v>179</v>
      </c>
      <c r="D138" s="314" t="s">
        <v>540</v>
      </c>
      <c r="E138" s="314"/>
      <c r="F138" s="314"/>
      <c r="G138" s="314" t="s">
        <v>124</v>
      </c>
      <c r="H138" s="314"/>
      <c r="I138" s="314"/>
      <c r="J138" s="314"/>
      <c r="K138" s="195"/>
      <c r="L138" s="195"/>
      <c r="M138" s="195"/>
      <c r="N138" s="195"/>
      <c r="O138" s="195"/>
      <c r="P138" s="195"/>
      <c r="Q138" s="195"/>
      <c r="R138" s="195"/>
      <c r="S138" s="195"/>
      <c r="T138" s="195"/>
      <c r="U138" s="195"/>
      <c r="V138" s="195"/>
      <c r="W138" s="195"/>
      <c r="X138" s="195"/>
      <c r="Y138" s="195"/>
    </row>
    <row r="139" spans="1:25" ht="12.75" customHeight="1" x14ac:dyDescent="0.3">
      <c r="A139" s="195"/>
      <c r="B139" s="467" t="s">
        <v>508</v>
      </c>
      <c r="C139" s="314" t="s">
        <v>179</v>
      </c>
      <c r="D139" s="314" t="s">
        <v>540</v>
      </c>
      <c r="E139" s="314"/>
      <c r="F139" s="314"/>
      <c r="G139" s="314" t="s">
        <v>124</v>
      </c>
      <c r="H139" s="314"/>
      <c r="I139" s="314"/>
      <c r="J139" s="314"/>
      <c r="K139" s="195"/>
      <c r="L139" s="195"/>
      <c r="M139" s="195"/>
      <c r="N139" s="195"/>
      <c r="O139" s="195"/>
      <c r="P139" s="195"/>
      <c r="Q139" s="195"/>
      <c r="R139" s="195"/>
      <c r="S139" s="195"/>
      <c r="T139" s="195"/>
      <c r="U139" s="195"/>
      <c r="V139" s="195"/>
      <c r="W139" s="195"/>
      <c r="X139" s="195"/>
      <c r="Y139" s="195"/>
    </row>
    <row r="140" spans="1:25" ht="14.4" x14ac:dyDescent="0.3">
      <c r="A140" s="195"/>
      <c r="B140" s="467" t="s">
        <v>509</v>
      </c>
      <c r="C140" s="314" t="s">
        <v>179</v>
      </c>
      <c r="D140" s="314" t="s">
        <v>540</v>
      </c>
      <c r="E140" s="314"/>
      <c r="F140" s="314"/>
      <c r="G140" s="314" t="s">
        <v>124</v>
      </c>
      <c r="H140" s="314"/>
      <c r="I140" s="314"/>
      <c r="J140" s="314"/>
      <c r="K140" s="195"/>
      <c r="L140" s="195"/>
      <c r="M140" s="195"/>
      <c r="N140" s="195"/>
      <c r="O140" s="195"/>
      <c r="P140" s="195"/>
      <c r="Q140" s="195"/>
      <c r="R140" s="195"/>
      <c r="S140" s="195"/>
      <c r="T140" s="195"/>
      <c r="U140" s="195"/>
      <c r="V140" s="195"/>
      <c r="W140" s="195"/>
      <c r="X140" s="195"/>
      <c r="Y140" s="195"/>
    </row>
    <row r="141" spans="1:25" ht="15" thickBot="1" x14ac:dyDescent="0.35">
      <c r="A141" s="195"/>
      <c r="B141" s="345" t="s">
        <v>510</v>
      </c>
      <c r="C141" s="314" t="s">
        <v>179</v>
      </c>
      <c r="D141" s="314" t="s">
        <v>540</v>
      </c>
      <c r="E141" s="314"/>
      <c r="F141" s="314"/>
      <c r="G141" s="314" t="s">
        <v>124</v>
      </c>
      <c r="H141" s="314"/>
      <c r="I141" s="314"/>
      <c r="J141" s="314"/>
      <c r="K141" s="195"/>
      <c r="L141" s="195"/>
      <c r="M141" s="195"/>
      <c r="N141" s="195"/>
      <c r="O141" s="195"/>
      <c r="P141" s="195"/>
      <c r="Q141" s="195"/>
      <c r="R141" s="195"/>
      <c r="S141" s="195"/>
      <c r="T141" s="195"/>
      <c r="U141" s="195"/>
      <c r="V141" s="195"/>
      <c r="W141" s="195"/>
      <c r="X141" s="195"/>
      <c r="Y141" s="195"/>
    </row>
    <row r="142" spans="1:25" ht="12.75" customHeight="1" x14ac:dyDescent="0.3">
      <c r="A142" s="195"/>
      <c r="B142" s="201" t="s">
        <v>468</v>
      </c>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row>
    <row r="143" spans="1:25" ht="15" thickBot="1" x14ac:dyDescent="0.35">
      <c r="A143" s="195"/>
      <c r="B143" s="201"/>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row>
    <row r="144" spans="1:25" s="546" customFormat="1" ht="12.75" customHeight="1" thickBot="1" x14ac:dyDescent="0.3">
      <c r="B144" s="462" t="s">
        <v>555</v>
      </c>
      <c r="C144" s="463" t="s">
        <v>156</v>
      </c>
      <c r="D144" s="464" t="s">
        <v>103</v>
      </c>
    </row>
    <row r="145" spans="2:4" s="546" customFormat="1" ht="12.75" customHeight="1" x14ac:dyDescent="0.3">
      <c r="B145" s="465" t="s">
        <v>559</v>
      </c>
      <c r="C145" s="512"/>
      <c r="D145" s="548" t="s">
        <v>224</v>
      </c>
    </row>
    <row r="146" spans="2:4" s="546" customFormat="1" ht="12.75" customHeight="1" thickBot="1" x14ac:dyDescent="0.35">
      <c r="B146" s="441" t="s">
        <v>560</v>
      </c>
      <c r="C146" s="513"/>
      <c r="D146" s="549" t="s">
        <v>561</v>
      </c>
    </row>
    <row r="147" spans="2:4" s="546" customFormat="1" ht="12.75" customHeight="1" x14ac:dyDescent="0.3">
      <c r="B147" s="201" t="s">
        <v>557</v>
      </c>
      <c r="C147" s="195"/>
      <c r="D147" s="195"/>
    </row>
    <row r="148" spans="2:4" s="546" customFormat="1" ht="12.75" customHeight="1" x14ac:dyDescent="0.25"/>
    <row r="149" spans="2:4" s="546" customFormat="1" ht="12.75" customHeight="1" x14ac:dyDescent="0.25"/>
    <row r="150" spans="2:4" s="546" customFormat="1" ht="12.75" customHeight="1" x14ac:dyDescent="0.25"/>
    <row r="151" spans="2:4" s="546" customFormat="1" ht="12.75" customHeight="1" x14ac:dyDescent="0.25"/>
    <row r="152" spans="2:4" s="546" customFormat="1" ht="12.75" customHeight="1" x14ac:dyDescent="0.25"/>
    <row r="153" spans="2:4" s="546" customFormat="1" ht="12.75" customHeight="1" x14ac:dyDescent="0.25"/>
    <row r="154" spans="2:4" s="546" customFormat="1" ht="12.75" customHeight="1" x14ac:dyDescent="0.25"/>
    <row r="155" spans="2:4" s="546" customFormat="1" ht="12.75" customHeight="1" x14ac:dyDescent="0.25"/>
    <row r="156" spans="2:4" s="546" customFormat="1" ht="12.75" customHeight="1" x14ac:dyDescent="0.25"/>
    <row r="157" spans="2:4" s="546" customFormat="1" ht="12.75" customHeight="1" x14ac:dyDescent="0.25"/>
    <row r="158" spans="2:4" s="546" customFormat="1" ht="12.75" customHeight="1" x14ac:dyDescent="0.25"/>
    <row r="159" spans="2:4" s="546" customFormat="1" ht="12.75" customHeight="1" x14ac:dyDescent="0.25"/>
    <row r="160" spans="2:4" s="546" customFormat="1" ht="12.75" customHeight="1" x14ac:dyDescent="0.25"/>
    <row r="161" s="546" customFormat="1" ht="12.75" customHeight="1" x14ac:dyDescent="0.25"/>
    <row r="162" s="546" customFormat="1" ht="12.75" customHeight="1" x14ac:dyDescent="0.25"/>
    <row r="163" s="546" customFormat="1" ht="12.75" customHeight="1" x14ac:dyDescent="0.25"/>
    <row r="164" s="546" customFormat="1" ht="12.75" customHeight="1" x14ac:dyDescent="0.25"/>
    <row r="165" s="546" customFormat="1" ht="12.75" customHeight="1" x14ac:dyDescent="0.25"/>
    <row r="166" s="546" customFormat="1" ht="12.75" customHeight="1" x14ac:dyDescent="0.25"/>
    <row r="167" s="546" customFormat="1" ht="12.75" customHeight="1" x14ac:dyDescent="0.25"/>
    <row r="168" s="546" customFormat="1" ht="12.75" customHeight="1" x14ac:dyDescent="0.25"/>
    <row r="169" s="546" customFormat="1" ht="12.75" customHeight="1" x14ac:dyDescent="0.25"/>
    <row r="170" s="546" customFormat="1" ht="12.75" customHeight="1" x14ac:dyDescent="0.25"/>
    <row r="171" s="546" customFormat="1" ht="12.75" customHeight="1" x14ac:dyDescent="0.25"/>
    <row r="172" s="546" customFormat="1" ht="12.75" customHeight="1" x14ac:dyDescent="0.25"/>
    <row r="173" s="546" customFormat="1" ht="12.75" customHeight="1" x14ac:dyDescent="0.25"/>
    <row r="174" s="546" customFormat="1" ht="12.75" customHeight="1" x14ac:dyDescent="0.25"/>
    <row r="175" s="546" customFormat="1" ht="12.75" customHeight="1" x14ac:dyDescent="0.25"/>
    <row r="176" s="546" customFormat="1" ht="12.75" customHeight="1" x14ac:dyDescent="0.25"/>
    <row r="177" s="546" customFormat="1" ht="12.75" customHeight="1" x14ac:dyDescent="0.25"/>
    <row r="178" s="546" customFormat="1" ht="12.75" customHeight="1" x14ac:dyDescent="0.25"/>
    <row r="179" s="546" customFormat="1" ht="12.75" customHeight="1" x14ac:dyDescent="0.25"/>
    <row r="180" s="546" customFormat="1" ht="12.75" customHeight="1" x14ac:dyDescent="0.25"/>
    <row r="181" s="546" customFormat="1" ht="12.75" customHeight="1" x14ac:dyDescent="0.25"/>
    <row r="182" s="546" customFormat="1" ht="12.75" customHeight="1" x14ac:dyDescent="0.25"/>
    <row r="183" s="546" customFormat="1" ht="12.75" customHeight="1" x14ac:dyDescent="0.25"/>
    <row r="184" s="546" customFormat="1" ht="12.75" customHeight="1" x14ac:dyDescent="0.25"/>
    <row r="185" s="546" customFormat="1" ht="12.75" customHeight="1" x14ac:dyDescent="0.25"/>
    <row r="186" s="546" customFormat="1" ht="12.75" customHeight="1" x14ac:dyDescent="0.25"/>
    <row r="187" s="546" customFormat="1" ht="12.75" customHeight="1" x14ac:dyDescent="0.25"/>
    <row r="188" s="546" customFormat="1" ht="12.75" customHeight="1" x14ac:dyDescent="0.25"/>
    <row r="189" s="546" customFormat="1" ht="12.75" customHeight="1" x14ac:dyDescent="0.25"/>
    <row r="190" s="546" customFormat="1" ht="12.75" customHeight="1" x14ac:dyDescent="0.25"/>
    <row r="191" s="546" customFormat="1" ht="12.75" customHeight="1" x14ac:dyDescent="0.25"/>
    <row r="192" s="546" customFormat="1" ht="12.75" customHeight="1" x14ac:dyDescent="0.25"/>
    <row r="193" s="546" customFormat="1" ht="12.75" customHeight="1" x14ac:dyDescent="0.25"/>
    <row r="194" s="546" customFormat="1" ht="12.75" customHeight="1" x14ac:dyDescent="0.25"/>
    <row r="195" s="546" customFormat="1" ht="12.75" customHeight="1" x14ac:dyDescent="0.25"/>
    <row r="196" s="546" customFormat="1" ht="12.75" customHeight="1" x14ac:dyDescent="0.25"/>
    <row r="197" s="546" customFormat="1" ht="12.75" customHeight="1" x14ac:dyDescent="0.25"/>
    <row r="198" s="546" customFormat="1" ht="12.75" customHeight="1" x14ac:dyDescent="0.25"/>
    <row r="199" s="546" customFormat="1" ht="12.75" customHeight="1" x14ac:dyDescent="0.25"/>
    <row r="200" s="546" customFormat="1" ht="12.75" customHeight="1" x14ac:dyDescent="0.25"/>
    <row r="201" s="546" customFormat="1" ht="12.75" customHeight="1" x14ac:dyDescent="0.25"/>
    <row r="202" s="546" customFormat="1" ht="12.75" customHeight="1" x14ac:dyDescent="0.25"/>
    <row r="203" s="546" customFormat="1" ht="12.75" customHeight="1" x14ac:dyDescent="0.25"/>
    <row r="204" s="546" customFormat="1" ht="12.75" customHeight="1" x14ac:dyDescent="0.25"/>
    <row r="205" s="546" customFormat="1" ht="12.75" customHeight="1" x14ac:dyDescent="0.25"/>
    <row r="206" s="546" customFormat="1" ht="12.75" customHeight="1" x14ac:dyDescent="0.25"/>
    <row r="207" s="546" customFormat="1" ht="12.75" customHeight="1" x14ac:dyDescent="0.25"/>
    <row r="208" s="546" customFormat="1" ht="12.75" customHeight="1" x14ac:dyDescent="0.25"/>
    <row r="209" s="546" customFormat="1" ht="12.75" customHeight="1" x14ac:dyDescent="0.25"/>
    <row r="210" s="546" customFormat="1" ht="12.75" customHeight="1" x14ac:dyDescent="0.25"/>
    <row r="211" s="546" customFormat="1" ht="12.75" customHeight="1" x14ac:dyDescent="0.25"/>
    <row r="212" s="546" customFormat="1" ht="12.75" customHeight="1" x14ac:dyDescent="0.25"/>
    <row r="213" s="546" customFormat="1" ht="12.75" customHeight="1" x14ac:dyDescent="0.25"/>
    <row r="214" s="546" customFormat="1" ht="12.75" customHeight="1" x14ac:dyDescent="0.25"/>
    <row r="215" s="546" customFormat="1" ht="12.75" customHeight="1" x14ac:dyDescent="0.25"/>
    <row r="216" s="546" customFormat="1" ht="12.75" customHeight="1" x14ac:dyDescent="0.25"/>
    <row r="217" s="546" customFormat="1" ht="12.75" customHeight="1" x14ac:dyDescent="0.25"/>
    <row r="218" s="546" customFormat="1" ht="12.75" customHeight="1" x14ac:dyDescent="0.25"/>
    <row r="219" s="546" customFormat="1" ht="12.75" customHeight="1" x14ac:dyDescent="0.25"/>
    <row r="220" s="546" customFormat="1" ht="12.75" customHeight="1" x14ac:dyDescent="0.25"/>
    <row r="221" s="546" customFormat="1" ht="12.75" customHeight="1" x14ac:dyDescent="0.25"/>
    <row r="222" s="546" customFormat="1" ht="12.75" customHeight="1" x14ac:dyDescent="0.25"/>
    <row r="223" s="546" customFormat="1" ht="12.75" customHeight="1" x14ac:dyDescent="0.25"/>
    <row r="224" s="546" customFormat="1" ht="12.75" customHeight="1" x14ac:dyDescent="0.25"/>
    <row r="225" s="546" customFormat="1" ht="12.75" customHeight="1" x14ac:dyDescent="0.25"/>
    <row r="226" s="546" customFormat="1" ht="12.75" customHeight="1" x14ac:dyDescent="0.25"/>
    <row r="227" s="546" customFormat="1" ht="12.75" customHeight="1" x14ac:dyDescent="0.25"/>
    <row r="228" s="546" customFormat="1" ht="12.75" customHeight="1" x14ac:dyDescent="0.25"/>
    <row r="229" s="546" customFormat="1" ht="12.75" customHeight="1" x14ac:dyDescent="0.25"/>
    <row r="230" s="546" customFormat="1" ht="12.75" customHeight="1" x14ac:dyDescent="0.25"/>
    <row r="231" s="546" customFormat="1" ht="12.75" customHeight="1" x14ac:dyDescent="0.25"/>
    <row r="232" s="546" customFormat="1" ht="12.75" customHeight="1" x14ac:dyDescent="0.25"/>
    <row r="233" s="546" customFormat="1" ht="12.75" customHeight="1" x14ac:dyDescent="0.25"/>
    <row r="234" s="546" customFormat="1" ht="12.75" customHeight="1" x14ac:dyDescent="0.25"/>
    <row r="235" s="546" customFormat="1" ht="12.75" customHeight="1" x14ac:dyDescent="0.25"/>
    <row r="236" s="546" customFormat="1" ht="12.75" customHeight="1" x14ac:dyDescent="0.25"/>
    <row r="237" s="546" customFormat="1" ht="12.75" customHeight="1" x14ac:dyDescent="0.25"/>
    <row r="238" s="546" customFormat="1" ht="12.75" customHeight="1" x14ac:dyDescent="0.25"/>
    <row r="239" s="546" customFormat="1" ht="12.75" customHeight="1" x14ac:dyDescent="0.25"/>
    <row r="240" s="546" customFormat="1" ht="12.75" customHeight="1" x14ac:dyDescent="0.25"/>
    <row r="241" s="546" customFormat="1" ht="12.75" customHeight="1" x14ac:dyDescent="0.25"/>
    <row r="242" s="546" customFormat="1" ht="12.75" customHeight="1" x14ac:dyDescent="0.25"/>
    <row r="243" s="546" customFormat="1" ht="12.75" customHeight="1" x14ac:dyDescent="0.25"/>
    <row r="244" s="546" customFormat="1" ht="12.75" customHeight="1" x14ac:dyDescent="0.25"/>
    <row r="245" s="546" customFormat="1" ht="12.75" customHeight="1" x14ac:dyDescent="0.25"/>
    <row r="246" s="546" customFormat="1" ht="12.75" customHeight="1" x14ac:dyDescent="0.25"/>
    <row r="247" s="546" customFormat="1" ht="12.75" customHeight="1" x14ac:dyDescent="0.25"/>
    <row r="248" s="546" customFormat="1" ht="12.75" customHeight="1" x14ac:dyDescent="0.25"/>
    <row r="249" s="546" customFormat="1" ht="12.75" customHeight="1" x14ac:dyDescent="0.25"/>
    <row r="250" s="546" customFormat="1" ht="12.75" customHeight="1" x14ac:dyDescent="0.25"/>
    <row r="251" s="546" customFormat="1" ht="12.75" customHeight="1" x14ac:dyDescent="0.25"/>
    <row r="252" s="546" customFormat="1" ht="12.75" customHeight="1" x14ac:dyDescent="0.25"/>
    <row r="253" s="546" customFormat="1" ht="12.75" customHeight="1" x14ac:dyDescent="0.25"/>
    <row r="254" s="546" customFormat="1" ht="12.75" customHeight="1" x14ac:dyDescent="0.25"/>
    <row r="255" s="546" customFormat="1" ht="12.75" customHeight="1" x14ac:dyDescent="0.25"/>
    <row r="256" s="546" customFormat="1" ht="12.75" customHeight="1" x14ac:dyDescent="0.25"/>
    <row r="257" s="546" customFormat="1" ht="12.75" customHeight="1" x14ac:dyDescent="0.25"/>
    <row r="258" s="546" customFormat="1" ht="12.75" customHeight="1" x14ac:dyDescent="0.25"/>
    <row r="259" s="546" customFormat="1" ht="12.75" customHeight="1" x14ac:dyDescent="0.25"/>
    <row r="260" s="546" customFormat="1" ht="12.75" customHeight="1" x14ac:dyDescent="0.25"/>
    <row r="261" s="546" customFormat="1" ht="12.75" customHeight="1" x14ac:dyDescent="0.25"/>
    <row r="262" s="546" customFormat="1" ht="12.75" customHeight="1" x14ac:dyDescent="0.25"/>
    <row r="263" s="546" customFormat="1" ht="12.75" customHeight="1" x14ac:dyDescent="0.25"/>
    <row r="264" s="546" customFormat="1" ht="12.75" customHeight="1" x14ac:dyDescent="0.25"/>
    <row r="265" s="546" customFormat="1" ht="12.75" customHeight="1" x14ac:dyDescent="0.25"/>
    <row r="266" s="546" customFormat="1" ht="12.75" customHeight="1" x14ac:dyDescent="0.25"/>
    <row r="267" s="546" customFormat="1" ht="12.75" customHeight="1" x14ac:dyDescent="0.25"/>
    <row r="268" s="546" customFormat="1" ht="12.75" customHeight="1" x14ac:dyDescent="0.25"/>
    <row r="269" s="546" customFormat="1" ht="12.75" customHeight="1" x14ac:dyDescent="0.25"/>
    <row r="270" s="546" customFormat="1" ht="12.75" customHeight="1" x14ac:dyDescent="0.25"/>
    <row r="271" s="546" customFormat="1" ht="12.75" customHeight="1" x14ac:dyDescent="0.25"/>
    <row r="272" s="546" customFormat="1" ht="12.75" customHeight="1" x14ac:dyDescent="0.25"/>
    <row r="273" s="546" customFormat="1" ht="12.75" customHeight="1" x14ac:dyDescent="0.25"/>
    <row r="274" s="546" customFormat="1" ht="12.75" customHeight="1" x14ac:dyDescent="0.25"/>
    <row r="275" s="546" customFormat="1" ht="12.75" customHeight="1" x14ac:dyDescent="0.25"/>
    <row r="276" s="546" customFormat="1" ht="12.75" customHeight="1" x14ac:dyDescent="0.25"/>
    <row r="277" s="546" customFormat="1" ht="12.75" customHeight="1" x14ac:dyDescent="0.25"/>
    <row r="278" s="546" customFormat="1" ht="12.75" customHeight="1" x14ac:dyDescent="0.25"/>
    <row r="279" s="546" customFormat="1" ht="12.75" customHeight="1" x14ac:dyDescent="0.25"/>
    <row r="280" s="546" customFormat="1" ht="12.75" customHeight="1" x14ac:dyDescent="0.25"/>
    <row r="281" s="546" customFormat="1" ht="12.75" customHeight="1" x14ac:dyDescent="0.25"/>
    <row r="282" s="546" customFormat="1" ht="12.75" customHeight="1" x14ac:dyDescent="0.25"/>
    <row r="283" s="546" customFormat="1" ht="12.75" customHeight="1" x14ac:dyDescent="0.25"/>
    <row r="284" s="546" customFormat="1" ht="12.75" customHeight="1" x14ac:dyDescent="0.25"/>
    <row r="285" s="546" customFormat="1" ht="12.75" customHeight="1" x14ac:dyDescent="0.25"/>
    <row r="286" s="546" customFormat="1" ht="12.75" customHeight="1" x14ac:dyDescent="0.25"/>
    <row r="287" s="546" customFormat="1" ht="12.75" customHeight="1" x14ac:dyDescent="0.25"/>
    <row r="288" s="546" customFormat="1" ht="12.75" customHeight="1" x14ac:dyDescent="0.25"/>
    <row r="289" s="546" customFormat="1" ht="12.75" customHeight="1" x14ac:dyDescent="0.25"/>
    <row r="290" s="546" customFormat="1" ht="12.75" customHeight="1" x14ac:dyDescent="0.25"/>
    <row r="291" s="546" customFormat="1" ht="12.75" customHeight="1" x14ac:dyDescent="0.25"/>
    <row r="292" s="546" customFormat="1" ht="12.75" customHeight="1" x14ac:dyDescent="0.25"/>
    <row r="293" s="546" customFormat="1" ht="12.75" customHeight="1" x14ac:dyDescent="0.25"/>
    <row r="294" s="546" customFormat="1" ht="12.75" customHeight="1" x14ac:dyDescent="0.25"/>
    <row r="295" s="546" customFormat="1" ht="12.75" customHeight="1" x14ac:dyDescent="0.25"/>
    <row r="296" s="546" customFormat="1" ht="12.75" customHeight="1" x14ac:dyDescent="0.25"/>
    <row r="297" s="546" customFormat="1" ht="12.75" customHeight="1" x14ac:dyDescent="0.25"/>
    <row r="298" s="546" customFormat="1" ht="12.75" customHeight="1" x14ac:dyDescent="0.25"/>
    <row r="299" s="546" customFormat="1" ht="12.75" customHeight="1" x14ac:dyDescent="0.25"/>
    <row r="300" s="546" customFormat="1" ht="12.75" customHeight="1" x14ac:dyDescent="0.25"/>
    <row r="301" s="546" customFormat="1" ht="12.75" customHeight="1" x14ac:dyDescent="0.25"/>
    <row r="302" s="546" customFormat="1" ht="12.75" customHeight="1" x14ac:dyDescent="0.25"/>
    <row r="303" s="546" customFormat="1" ht="12.75" customHeight="1" x14ac:dyDescent="0.25"/>
    <row r="304" s="546" customFormat="1" ht="12.75" customHeight="1" x14ac:dyDescent="0.25"/>
    <row r="305" s="546" customFormat="1" ht="12.75" customHeight="1" x14ac:dyDescent="0.25"/>
    <row r="306" s="546" customFormat="1" ht="12.75" customHeight="1" x14ac:dyDescent="0.25"/>
    <row r="307" s="546" customFormat="1" ht="12.75" customHeight="1" x14ac:dyDescent="0.25"/>
    <row r="308" s="546" customFormat="1" ht="12.75" customHeight="1" x14ac:dyDescent="0.25"/>
    <row r="309" s="546" customFormat="1" ht="12.75" customHeight="1" x14ac:dyDescent="0.25"/>
    <row r="310" s="546" customFormat="1" ht="12.75" customHeight="1" x14ac:dyDescent="0.25"/>
    <row r="311" s="546" customFormat="1" ht="12.75" customHeight="1" x14ac:dyDescent="0.25"/>
    <row r="312" s="546" customFormat="1" ht="12.75" customHeight="1" x14ac:dyDescent="0.25"/>
    <row r="313" s="546" customFormat="1" ht="12.75" customHeight="1" x14ac:dyDescent="0.25"/>
    <row r="314" s="546" customFormat="1" ht="12.75" customHeight="1" x14ac:dyDescent="0.25"/>
    <row r="315" s="546" customFormat="1" ht="12.75" customHeight="1" x14ac:dyDescent="0.25"/>
    <row r="316" s="546" customFormat="1" ht="12.75" customHeight="1" x14ac:dyDescent="0.25"/>
    <row r="317" s="546" customFormat="1" ht="12.75" customHeight="1" x14ac:dyDescent="0.25"/>
    <row r="318" s="546" customFormat="1" ht="12.75" customHeight="1" x14ac:dyDescent="0.25"/>
    <row r="319" s="546" customFormat="1" ht="12.75" customHeight="1" x14ac:dyDescent="0.25"/>
    <row r="320" s="546" customFormat="1" ht="12.75" customHeight="1" x14ac:dyDescent="0.25"/>
    <row r="321" spans="2:4" s="546" customFormat="1" ht="12.75" customHeight="1" x14ac:dyDescent="0.25"/>
    <row r="322" spans="2:4" s="546" customFormat="1" ht="12.75" customHeight="1" x14ac:dyDescent="0.25"/>
    <row r="323" spans="2:4" s="546" customFormat="1" ht="12.75" customHeight="1" x14ac:dyDescent="0.25"/>
    <row r="324" spans="2:4" s="546" customFormat="1" ht="12.75" customHeight="1" x14ac:dyDescent="0.25"/>
    <row r="325" spans="2:4" s="546" customFormat="1" ht="12.75" customHeight="1" x14ac:dyDescent="0.25"/>
    <row r="326" spans="2:4" s="546" customFormat="1" ht="12.75" customHeight="1" x14ac:dyDescent="0.25"/>
    <row r="327" spans="2:4" s="546" customFormat="1" ht="12.75" customHeight="1" x14ac:dyDescent="0.25"/>
    <row r="328" spans="2:4" ht="12.75" customHeight="1" x14ac:dyDescent="0.25">
      <c r="B328" s="546"/>
      <c r="C328" s="546"/>
      <c r="D328" s="546"/>
    </row>
  </sheetData>
  <mergeCells count="8">
    <mergeCell ref="C119:F119"/>
    <mergeCell ref="G119:J119"/>
    <mergeCell ref="B2:Y3"/>
    <mergeCell ref="B5:O17"/>
    <mergeCell ref="B19:Y20"/>
    <mergeCell ref="B22:O34"/>
    <mergeCell ref="B44:Y45"/>
    <mergeCell ref="B47:O97"/>
  </mergeCells>
  <pageMargins left="0.23622047244094491" right="0.23622047244094491" top="0.74803149606299213" bottom="0.74803149606299213" header="0.31496062992125984" footer="0.31496062992125984"/>
  <pageSetup paperSize="9" fitToWidth="0" fitToHeight="0" orientation="landscape" r:id="rId1"/>
  <headerFooter>
    <oddHeader xml:space="preserve">&amp;L&amp;G&amp;R&amp;18 </oddHeader>
    <oddFooter>&amp;C&amp;"Verdana,Regular"&amp;8&amp;P / &amp;K000000&amp;N&amp;LFHP2X63PFRYJ-846150512-58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tableParts count="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3E459-9193-4BB5-88A6-3727DD9B6A53}">
  <sheetPr codeName="Sheet13"/>
  <dimension ref="A1:Y562"/>
  <sheetViews>
    <sheetView workbookViewId="0">
      <selection activeCell="H37" sqref="H37"/>
    </sheetView>
  </sheetViews>
  <sheetFormatPr defaultColWidth="10.44140625" defaultRowHeight="12.75" customHeight="1" x14ac:dyDescent="0.25"/>
  <cols>
    <col min="1" max="1" width="10.44140625" style="264"/>
    <col min="2" max="2" width="34.109375" style="264" bestFit="1" customWidth="1"/>
    <col min="3" max="3" width="11.109375" style="264" bestFit="1" customWidth="1"/>
    <col min="4" max="4" width="16" style="264" bestFit="1" customWidth="1"/>
    <col min="5" max="5" width="19.6640625" style="264" customWidth="1"/>
    <col min="6" max="6" width="23" style="264" customWidth="1"/>
    <col min="7" max="7" width="16.33203125" style="264" customWidth="1"/>
    <col min="8" max="8" width="14.44140625" style="264" customWidth="1"/>
    <col min="9" max="9" width="15.109375" style="264" customWidth="1"/>
    <col min="10" max="10" width="15.6640625" style="264" bestFit="1" customWidth="1"/>
    <col min="11" max="25" width="10.44140625" style="264"/>
    <col min="26" max="16384" width="10.44140625" style="347"/>
  </cols>
  <sheetData>
    <row r="1" spans="1:25" s="264" customFormat="1" ht="12.75" customHeight="1" x14ac:dyDescent="0.3">
      <c r="A1" s="195"/>
      <c r="B1" s="195"/>
      <c r="C1" s="195"/>
      <c r="D1" s="195"/>
      <c r="E1" s="195"/>
      <c r="F1" s="195"/>
      <c r="G1" s="195"/>
      <c r="H1" s="195"/>
      <c r="I1" s="195"/>
      <c r="J1" s="195"/>
      <c r="K1" s="195"/>
      <c r="L1" s="195"/>
      <c r="M1" s="195"/>
      <c r="N1" s="195"/>
      <c r="O1" s="195"/>
      <c r="P1" s="195"/>
      <c r="Q1" s="195"/>
      <c r="R1" s="195"/>
      <c r="S1" s="195"/>
      <c r="T1" s="195"/>
      <c r="U1" s="195"/>
      <c r="V1" s="195"/>
      <c r="W1" s="195"/>
      <c r="X1" s="195"/>
      <c r="Y1" s="195"/>
    </row>
    <row r="2" spans="1:25" s="264" customFormat="1" ht="12.75" customHeight="1" x14ac:dyDescent="0.3">
      <c r="A2" s="185"/>
      <c r="B2" s="568" t="s">
        <v>221</v>
      </c>
      <c r="C2" s="568"/>
      <c r="D2" s="568"/>
      <c r="E2" s="568"/>
      <c r="F2" s="568"/>
      <c r="G2" s="568"/>
      <c r="H2" s="568"/>
      <c r="I2" s="568"/>
      <c r="J2" s="568"/>
      <c r="K2" s="568"/>
      <c r="L2" s="568"/>
      <c r="M2" s="568"/>
      <c r="N2" s="568"/>
      <c r="O2" s="568"/>
      <c r="P2" s="568"/>
      <c r="Q2" s="568"/>
      <c r="R2" s="568"/>
      <c r="S2" s="568"/>
      <c r="T2" s="568"/>
      <c r="U2" s="568"/>
      <c r="V2" s="568"/>
      <c r="W2" s="568"/>
      <c r="X2" s="568"/>
      <c r="Y2" s="568"/>
    </row>
    <row r="3" spans="1:25" s="264" customFormat="1" ht="12.75" customHeight="1" x14ac:dyDescent="0.3">
      <c r="A3" s="185"/>
      <c r="B3" s="568"/>
      <c r="C3" s="568"/>
      <c r="D3" s="568"/>
      <c r="E3" s="568"/>
      <c r="F3" s="568"/>
      <c r="G3" s="568"/>
      <c r="H3" s="568"/>
      <c r="I3" s="568"/>
      <c r="J3" s="568"/>
      <c r="K3" s="568"/>
      <c r="L3" s="568"/>
      <c r="M3" s="568"/>
      <c r="N3" s="568"/>
      <c r="O3" s="568"/>
      <c r="P3" s="568"/>
      <c r="Q3" s="568"/>
      <c r="R3" s="568"/>
      <c r="S3" s="568"/>
      <c r="T3" s="568"/>
      <c r="U3" s="568"/>
      <c r="V3" s="568"/>
      <c r="W3" s="568"/>
      <c r="X3" s="568"/>
      <c r="Y3" s="568"/>
    </row>
    <row r="4" spans="1:25" s="264" customFormat="1" ht="12.75" customHeight="1" thickBot="1" x14ac:dyDescent="0.35">
      <c r="A4" s="195"/>
      <c r="B4" s="195"/>
      <c r="C4" s="195"/>
      <c r="D4" s="195"/>
      <c r="E4" s="195"/>
      <c r="F4" s="195"/>
      <c r="G4" s="195"/>
      <c r="H4" s="195"/>
      <c r="I4" s="195"/>
      <c r="J4" s="195"/>
      <c r="K4" s="195"/>
      <c r="L4" s="195"/>
      <c r="M4" s="195"/>
      <c r="N4" s="195"/>
      <c r="O4" s="195"/>
      <c r="P4" s="195"/>
      <c r="Q4" s="195"/>
      <c r="R4" s="195"/>
      <c r="S4" s="195"/>
      <c r="T4" s="195"/>
      <c r="U4" s="195"/>
      <c r="V4" s="195"/>
      <c r="W4" s="195"/>
      <c r="X4" s="195"/>
      <c r="Y4" s="195"/>
    </row>
    <row r="5" spans="1:25" s="264" customFormat="1" ht="12.75" customHeight="1" x14ac:dyDescent="0.3">
      <c r="A5" s="195"/>
      <c r="B5" s="659" t="s">
        <v>332</v>
      </c>
      <c r="C5" s="660"/>
      <c r="D5" s="660"/>
      <c r="E5" s="660"/>
      <c r="F5" s="660"/>
      <c r="G5" s="660"/>
      <c r="H5" s="660"/>
      <c r="I5" s="660"/>
      <c r="J5" s="660"/>
      <c r="K5" s="660"/>
      <c r="L5" s="660"/>
      <c r="M5" s="660"/>
      <c r="N5" s="660"/>
      <c r="O5" s="661"/>
      <c r="P5" s="195"/>
      <c r="Q5" s="195"/>
      <c r="R5" s="195"/>
      <c r="S5" s="195"/>
      <c r="T5" s="195"/>
      <c r="U5" s="195"/>
      <c r="V5" s="195"/>
      <c r="W5" s="195"/>
      <c r="X5" s="195"/>
      <c r="Y5" s="195"/>
    </row>
    <row r="6" spans="1:25" s="264" customFormat="1" ht="12.75" customHeight="1" x14ac:dyDescent="0.3">
      <c r="A6" s="195"/>
      <c r="B6" s="662"/>
      <c r="C6" s="663"/>
      <c r="D6" s="663"/>
      <c r="E6" s="663"/>
      <c r="F6" s="663"/>
      <c r="G6" s="663"/>
      <c r="H6" s="663"/>
      <c r="I6" s="663"/>
      <c r="J6" s="663"/>
      <c r="K6" s="663"/>
      <c r="L6" s="663"/>
      <c r="M6" s="663"/>
      <c r="N6" s="663"/>
      <c r="O6" s="664"/>
      <c r="P6" s="195"/>
      <c r="Q6" s="195"/>
      <c r="R6" s="195"/>
      <c r="S6" s="195"/>
      <c r="T6" s="195"/>
      <c r="U6" s="195"/>
      <c r="V6" s="195"/>
      <c r="W6" s="195"/>
      <c r="X6" s="195"/>
      <c r="Y6" s="195"/>
    </row>
    <row r="7" spans="1:25" s="264" customFormat="1" ht="12.75" customHeight="1" x14ac:dyDescent="0.3">
      <c r="A7" s="195"/>
      <c r="B7" s="662"/>
      <c r="C7" s="663"/>
      <c r="D7" s="663"/>
      <c r="E7" s="663"/>
      <c r="F7" s="663"/>
      <c r="G7" s="663"/>
      <c r="H7" s="663"/>
      <c r="I7" s="663"/>
      <c r="J7" s="663"/>
      <c r="K7" s="663"/>
      <c r="L7" s="663"/>
      <c r="M7" s="663"/>
      <c r="N7" s="663"/>
      <c r="O7" s="664"/>
      <c r="P7" s="195"/>
      <c r="Q7" s="195"/>
      <c r="R7" s="195"/>
      <c r="S7" s="195"/>
      <c r="T7" s="195"/>
      <c r="U7" s="195"/>
      <c r="V7" s="195"/>
      <c r="W7" s="195"/>
      <c r="X7" s="195"/>
      <c r="Y7" s="195"/>
    </row>
    <row r="8" spans="1:25" s="264" customFormat="1" ht="12.75" customHeight="1" x14ac:dyDescent="0.3">
      <c r="A8" s="195"/>
      <c r="B8" s="662"/>
      <c r="C8" s="663"/>
      <c r="D8" s="663"/>
      <c r="E8" s="663"/>
      <c r="F8" s="663"/>
      <c r="G8" s="663"/>
      <c r="H8" s="663"/>
      <c r="I8" s="663"/>
      <c r="J8" s="663"/>
      <c r="K8" s="663"/>
      <c r="L8" s="663"/>
      <c r="M8" s="663"/>
      <c r="N8" s="663"/>
      <c r="O8" s="664"/>
      <c r="P8" s="195"/>
      <c r="Q8" s="195"/>
      <c r="R8" s="195"/>
      <c r="S8" s="195"/>
      <c r="T8" s="195"/>
      <c r="U8" s="195"/>
      <c r="V8" s="195"/>
      <c r="W8" s="195"/>
      <c r="X8" s="195"/>
      <c r="Y8" s="195"/>
    </row>
    <row r="9" spans="1:25" s="264" customFormat="1" ht="12.75" customHeight="1" x14ac:dyDescent="0.3">
      <c r="A9" s="195"/>
      <c r="B9" s="662"/>
      <c r="C9" s="663"/>
      <c r="D9" s="663"/>
      <c r="E9" s="663"/>
      <c r="F9" s="663"/>
      <c r="G9" s="663"/>
      <c r="H9" s="663"/>
      <c r="I9" s="663"/>
      <c r="J9" s="663"/>
      <c r="K9" s="663"/>
      <c r="L9" s="663"/>
      <c r="M9" s="663"/>
      <c r="N9" s="663"/>
      <c r="O9" s="664"/>
      <c r="P9" s="195"/>
      <c r="Q9" s="195"/>
      <c r="R9" s="195"/>
      <c r="S9" s="195"/>
      <c r="T9" s="195"/>
      <c r="U9" s="195"/>
      <c r="V9" s="195"/>
      <c r="W9" s="195"/>
      <c r="X9" s="195"/>
      <c r="Y9" s="195"/>
    </row>
    <row r="10" spans="1:25" s="264" customFormat="1" ht="12.75" customHeight="1" x14ac:dyDescent="0.3">
      <c r="A10" s="195"/>
      <c r="B10" s="662"/>
      <c r="C10" s="663"/>
      <c r="D10" s="663"/>
      <c r="E10" s="663"/>
      <c r="F10" s="663"/>
      <c r="G10" s="663"/>
      <c r="H10" s="663"/>
      <c r="I10" s="663"/>
      <c r="J10" s="663"/>
      <c r="K10" s="663"/>
      <c r="L10" s="663"/>
      <c r="M10" s="663"/>
      <c r="N10" s="663"/>
      <c r="O10" s="664"/>
      <c r="P10" s="195"/>
      <c r="Q10" s="195"/>
      <c r="R10" s="195"/>
      <c r="S10" s="195"/>
      <c r="T10" s="195"/>
      <c r="U10" s="195"/>
      <c r="V10" s="195"/>
      <c r="W10" s="195"/>
      <c r="X10" s="195"/>
      <c r="Y10" s="195"/>
    </row>
    <row r="11" spans="1:25" s="264" customFormat="1" ht="12.75" customHeight="1" x14ac:dyDescent="0.3">
      <c r="A11" s="195"/>
      <c r="B11" s="662"/>
      <c r="C11" s="663"/>
      <c r="D11" s="663"/>
      <c r="E11" s="663"/>
      <c r="F11" s="663"/>
      <c r="G11" s="663"/>
      <c r="H11" s="663"/>
      <c r="I11" s="663"/>
      <c r="J11" s="663"/>
      <c r="K11" s="663"/>
      <c r="L11" s="663"/>
      <c r="M11" s="663"/>
      <c r="N11" s="663"/>
      <c r="O11" s="664"/>
      <c r="P11" s="195"/>
      <c r="Q11" s="195"/>
      <c r="R11" s="195"/>
      <c r="S11" s="195"/>
      <c r="T11" s="195"/>
      <c r="U11" s="195"/>
      <c r="V11" s="195"/>
      <c r="W11" s="195"/>
      <c r="X11" s="195"/>
      <c r="Y11" s="195"/>
    </row>
    <row r="12" spans="1:25" s="264" customFormat="1" ht="12.75" customHeight="1" x14ac:dyDescent="0.3">
      <c r="A12" s="195"/>
      <c r="B12" s="662"/>
      <c r="C12" s="663"/>
      <c r="D12" s="663"/>
      <c r="E12" s="663"/>
      <c r="F12" s="663"/>
      <c r="G12" s="663"/>
      <c r="H12" s="663"/>
      <c r="I12" s="663"/>
      <c r="J12" s="663"/>
      <c r="K12" s="663"/>
      <c r="L12" s="663"/>
      <c r="M12" s="663"/>
      <c r="N12" s="663"/>
      <c r="O12" s="664"/>
      <c r="P12" s="195"/>
      <c r="Q12" s="195"/>
      <c r="R12" s="195"/>
      <c r="S12" s="195"/>
      <c r="T12" s="195"/>
      <c r="U12" s="195"/>
      <c r="V12" s="195"/>
      <c r="W12" s="195"/>
      <c r="X12" s="195"/>
      <c r="Y12" s="195"/>
    </row>
    <row r="13" spans="1:25" s="264" customFormat="1" ht="12.75" customHeight="1" x14ac:dyDescent="0.3">
      <c r="A13" s="195"/>
      <c r="B13" s="662"/>
      <c r="C13" s="663"/>
      <c r="D13" s="663"/>
      <c r="E13" s="663"/>
      <c r="F13" s="663"/>
      <c r="G13" s="663"/>
      <c r="H13" s="663"/>
      <c r="I13" s="663"/>
      <c r="J13" s="663"/>
      <c r="K13" s="663"/>
      <c r="L13" s="663"/>
      <c r="M13" s="663"/>
      <c r="N13" s="663"/>
      <c r="O13" s="664"/>
      <c r="P13" s="195"/>
      <c r="Q13" s="195"/>
      <c r="R13" s="195"/>
      <c r="S13" s="195"/>
      <c r="T13" s="195"/>
      <c r="U13" s="195"/>
      <c r="V13" s="195"/>
      <c r="W13" s="195"/>
      <c r="X13" s="195"/>
      <c r="Y13" s="195"/>
    </row>
    <row r="14" spans="1:25" s="264" customFormat="1" ht="12.75" customHeight="1" x14ac:dyDescent="0.3">
      <c r="A14" s="195"/>
      <c r="B14" s="662"/>
      <c r="C14" s="663"/>
      <c r="D14" s="663"/>
      <c r="E14" s="663"/>
      <c r="F14" s="663"/>
      <c r="G14" s="663"/>
      <c r="H14" s="663"/>
      <c r="I14" s="663"/>
      <c r="J14" s="663"/>
      <c r="K14" s="663"/>
      <c r="L14" s="663"/>
      <c r="M14" s="663"/>
      <c r="N14" s="663"/>
      <c r="O14" s="664"/>
      <c r="P14" s="195"/>
      <c r="Q14" s="195"/>
      <c r="R14" s="195"/>
      <c r="S14" s="195"/>
      <c r="T14" s="195"/>
      <c r="U14" s="195"/>
      <c r="V14" s="195"/>
      <c r="W14" s="195"/>
      <c r="X14" s="195"/>
      <c r="Y14" s="195"/>
    </row>
    <row r="15" spans="1:25" s="264" customFormat="1" ht="12.75" customHeight="1" x14ac:dyDescent="0.3">
      <c r="A15" s="195"/>
      <c r="B15" s="662"/>
      <c r="C15" s="663"/>
      <c r="D15" s="663"/>
      <c r="E15" s="663"/>
      <c r="F15" s="663"/>
      <c r="G15" s="663"/>
      <c r="H15" s="663"/>
      <c r="I15" s="663"/>
      <c r="J15" s="663"/>
      <c r="K15" s="663"/>
      <c r="L15" s="663"/>
      <c r="M15" s="663"/>
      <c r="N15" s="663"/>
      <c r="O15" s="664"/>
      <c r="P15" s="195"/>
      <c r="Q15" s="195"/>
      <c r="R15" s="195"/>
      <c r="S15" s="195"/>
      <c r="T15" s="195"/>
      <c r="U15" s="195"/>
      <c r="V15" s="195"/>
      <c r="W15" s="195"/>
      <c r="X15" s="195"/>
      <c r="Y15" s="195"/>
    </row>
    <row r="16" spans="1:25" s="264" customFormat="1" ht="12.75" customHeight="1" x14ac:dyDescent="0.3">
      <c r="A16" s="195"/>
      <c r="B16" s="662"/>
      <c r="C16" s="663"/>
      <c r="D16" s="663"/>
      <c r="E16" s="663"/>
      <c r="F16" s="663"/>
      <c r="G16" s="663"/>
      <c r="H16" s="663"/>
      <c r="I16" s="663"/>
      <c r="J16" s="663"/>
      <c r="K16" s="663"/>
      <c r="L16" s="663"/>
      <c r="M16" s="663"/>
      <c r="N16" s="663"/>
      <c r="O16" s="664"/>
      <c r="P16" s="195"/>
      <c r="Q16" s="195"/>
      <c r="R16" s="195"/>
      <c r="S16" s="195"/>
      <c r="T16" s="195"/>
      <c r="U16" s="195"/>
      <c r="V16" s="195"/>
      <c r="W16" s="195"/>
      <c r="X16" s="195"/>
      <c r="Y16" s="195"/>
    </row>
    <row r="17" spans="1:25" s="264" customFormat="1" ht="12.75" customHeight="1" thickBot="1" x14ac:dyDescent="0.35">
      <c r="A17" s="195"/>
      <c r="B17" s="665"/>
      <c r="C17" s="666"/>
      <c r="D17" s="666"/>
      <c r="E17" s="666"/>
      <c r="F17" s="666"/>
      <c r="G17" s="666"/>
      <c r="H17" s="666"/>
      <c r="I17" s="666"/>
      <c r="J17" s="666"/>
      <c r="K17" s="666"/>
      <c r="L17" s="666"/>
      <c r="M17" s="666"/>
      <c r="N17" s="666"/>
      <c r="O17" s="667"/>
      <c r="P17" s="195"/>
      <c r="Q17" s="195"/>
      <c r="R17" s="195"/>
      <c r="S17" s="195"/>
      <c r="T17" s="195"/>
      <c r="U17" s="195"/>
      <c r="V17" s="195"/>
      <c r="W17" s="195"/>
      <c r="X17" s="195"/>
      <c r="Y17" s="195"/>
    </row>
    <row r="18" spans="1:25" s="264" customFormat="1" ht="12.75" customHeight="1" x14ac:dyDescent="0.3">
      <c r="A18" s="195"/>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row>
    <row r="19" spans="1:25" s="264" customFormat="1" ht="12.75" customHeight="1" x14ac:dyDescent="0.3">
      <c r="A19" s="185"/>
      <c r="B19" s="568" t="s">
        <v>211</v>
      </c>
      <c r="C19" s="568"/>
      <c r="D19" s="568"/>
      <c r="E19" s="568"/>
      <c r="F19" s="568"/>
      <c r="G19" s="568"/>
      <c r="H19" s="568"/>
      <c r="I19" s="568"/>
      <c r="J19" s="568"/>
      <c r="K19" s="568"/>
      <c r="L19" s="568"/>
      <c r="M19" s="568"/>
      <c r="N19" s="568"/>
      <c r="O19" s="568"/>
      <c r="P19" s="568"/>
      <c r="Q19" s="568"/>
      <c r="R19" s="568"/>
      <c r="S19" s="568"/>
      <c r="T19" s="568"/>
      <c r="U19" s="568"/>
      <c r="V19" s="568"/>
      <c r="W19" s="568"/>
      <c r="X19" s="568"/>
      <c r="Y19" s="568"/>
    </row>
    <row r="20" spans="1:25" s="264" customFormat="1" ht="12.75" customHeight="1" x14ac:dyDescent="0.3">
      <c r="A20" s="185"/>
      <c r="B20" s="568"/>
      <c r="C20" s="568"/>
      <c r="D20" s="568"/>
      <c r="E20" s="568"/>
      <c r="F20" s="568"/>
      <c r="G20" s="568"/>
      <c r="H20" s="568"/>
      <c r="I20" s="568"/>
      <c r="J20" s="568"/>
      <c r="K20" s="568"/>
      <c r="L20" s="568"/>
      <c r="M20" s="568"/>
      <c r="N20" s="568"/>
      <c r="O20" s="568"/>
      <c r="P20" s="568"/>
      <c r="Q20" s="568"/>
      <c r="R20" s="568"/>
      <c r="S20" s="568"/>
      <c r="T20" s="568"/>
      <c r="U20" s="568"/>
      <c r="V20" s="568"/>
      <c r="W20" s="568"/>
      <c r="X20" s="568"/>
      <c r="Y20" s="568"/>
    </row>
    <row r="21" spans="1:25" s="264" customFormat="1" ht="12.75" customHeight="1" thickBot="1" x14ac:dyDescent="0.35">
      <c r="A21" s="195"/>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row>
    <row r="22" spans="1:25" s="264" customFormat="1" ht="12.75" customHeight="1" x14ac:dyDescent="0.3">
      <c r="A22" s="195"/>
      <c r="B22" s="659" t="s">
        <v>226</v>
      </c>
      <c r="C22" s="668"/>
      <c r="D22" s="668"/>
      <c r="E22" s="668"/>
      <c r="F22" s="668"/>
      <c r="G22" s="668"/>
      <c r="H22" s="668"/>
      <c r="I22" s="668"/>
      <c r="J22" s="668"/>
      <c r="K22" s="668"/>
      <c r="L22" s="668"/>
      <c r="M22" s="668"/>
      <c r="N22" s="668"/>
      <c r="O22" s="669"/>
      <c r="P22" s="195"/>
      <c r="Q22" s="195"/>
      <c r="R22" s="195"/>
      <c r="S22" s="195"/>
      <c r="T22" s="195"/>
      <c r="U22" s="195"/>
      <c r="V22" s="195"/>
      <c r="W22" s="195"/>
      <c r="X22" s="195"/>
      <c r="Y22" s="195"/>
    </row>
    <row r="23" spans="1:25" s="264" customFormat="1" ht="12.75" customHeight="1" x14ac:dyDescent="0.3">
      <c r="A23" s="195"/>
      <c r="B23" s="670"/>
      <c r="C23" s="671"/>
      <c r="D23" s="671"/>
      <c r="E23" s="671"/>
      <c r="F23" s="671"/>
      <c r="G23" s="671"/>
      <c r="H23" s="671"/>
      <c r="I23" s="671"/>
      <c r="J23" s="671"/>
      <c r="K23" s="671"/>
      <c r="L23" s="671"/>
      <c r="M23" s="671"/>
      <c r="N23" s="671"/>
      <c r="O23" s="672"/>
      <c r="P23" s="195"/>
      <c r="Q23" s="195"/>
      <c r="R23" s="195"/>
      <c r="S23" s="195"/>
      <c r="T23" s="195"/>
      <c r="U23" s="195"/>
      <c r="V23" s="195"/>
      <c r="W23" s="195"/>
      <c r="X23" s="195"/>
      <c r="Y23" s="195"/>
    </row>
    <row r="24" spans="1:25" s="264" customFormat="1" ht="12.75" customHeight="1" x14ac:dyDescent="0.3">
      <c r="A24" s="195"/>
      <c r="B24" s="670"/>
      <c r="C24" s="671"/>
      <c r="D24" s="671"/>
      <c r="E24" s="671"/>
      <c r="F24" s="671"/>
      <c r="G24" s="671"/>
      <c r="H24" s="671"/>
      <c r="I24" s="671"/>
      <c r="J24" s="671"/>
      <c r="K24" s="671"/>
      <c r="L24" s="671"/>
      <c r="M24" s="671"/>
      <c r="N24" s="671"/>
      <c r="O24" s="672"/>
      <c r="P24" s="195"/>
      <c r="Q24" s="195"/>
      <c r="R24" s="195"/>
      <c r="S24" s="195"/>
      <c r="T24" s="195"/>
      <c r="U24" s="195"/>
      <c r="V24" s="195"/>
      <c r="W24" s="195"/>
      <c r="X24" s="195"/>
      <c r="Y24" s="195"/>
    </row>
    <row r="25" spans="1:25" s="264" customFormat="1" ht="12.75" customHeight="1" x14ac:dyDescent="0.3">
      <c r="A25" s="195"/>
      <c r="B25" s="670"/>
      <c r="C25" s="671"/>
      <c r="D25" s="671"/>
      <c r="E25" s="671"/>
      <c r="F25" s="671"/>
      <c r="G25" s="671"/>
      <c r="H25" s="671"/>
      <c r="I25" s="671"/>
      <c r="J25" s="671"/>
      <c r="K25" s="671"/>
      <c r="L25" s="671"/>
      <c r="M25" s="671"/>
      <c r="N25" s="671"/>
      <c r="O25" s="672"/>
      <c r="P25" s="195"/>
      <c r="Q25" s="195"/>
      <c r="R25" s="195"/>
      <c r="S25" s="195"/>
      <c r="T25" s="195"/>
      <c r="U25" s="195"/>
      <c r="V25" s="195"/>
      <c r="W25" s="195"/>
      <c r="X25" s="195"/>
      <c r="Y25" s="195"/>
    </row>
    <row r="26" spans="1:25" s="264" customFormat="1" ht="12.75" customHeight="1" x14ac:dyDescent="0.3">
      <c r="A26" s="195"/>
      <c r="B26" s="670"/>
      <c r="C26" s="671"/>
      <c r="D26" s="671"/>
      <c r="E26" s="671"/>
      <c r="F26" s="671"/>
      <c r="G26" s="671"/>
      <c r="H26" s="671"/>
      <c r="I26" s="671"/>
      <c r="J26" s="671"/>
      <c r="K26" s="671"/>
      <c r="L26" s="671"/>
      <c r="M26" s="671"/>
      <c r="N26" s="671"/>
      <c r="O26" s="672"/>
      <c r="P26" s="195"/>
      <c r="Q26" s="195"/>
      <c r="R26" s="195"/>
      <c r="S26" s="195"/>
      <c r="T26" s="195"/>
      <c r="U26" s="195"/>
      <c r="V26" s="195"/>
      <c r="W26" s="195"/>
      <c r="X26" s="195"/>
      <c r="Y26" s="195"/>
    </row>
    <row r="27" spans="1:25" s="264" customFormat="1" ht="12.75" customHeight="1" x14ac:dyDescent="0.3">
      <c r="A27" s="195"/>
      <c r="B27" s="670"/>
      <c r="C27" s="671"/>
      <c r="D27" s="671"/>
      <c r="E27" s="671"/>
      <c r="F27" s="671"/>
      <c r="G27" s="671"/>
      <c r="H27" s="671"/>
      <c r="I27" s="671"/>
      <c r="J27" s="671"/>
      <c r="K27" s="671"/>
      <c r="L27" s="671"/>
      <c r="M27" s="671"/>
      <c r="N27" s="671"/>
      <c r="O27" s="672"/>
      <c r="P27" s="195"/>
      <c r="Q27" s="195"/>
      <c r="R27" s="195"/>
      <c r="S27" s="195"/>
      <c r="T27" s="195"/>
      <c r="U27" s="195"/>
      <c r="V27" s="195"/>
      <c r="W27" s="195"/>
      <c r="X27" s="195"/>
      <c r="Y27" s="195"/>
    </row>
    <row r="28" spans="1:25" s="264" customFormat="1" ht="12.75" customHeight="1" x14ac:dyDescent="0.3">
      <c r="A28" s="195"/>
      <c r="B28" s="670"/>
      <c r="C28" s="671"/>
      <c r="D28" s="671"/>
      <c r="E28" s="671"/>
      <c r="F28" s="671"/>
      <c r="G28" s="671"/>
      <c r="H28" s="671"/>
      <c r="I28" s="671"/>
      <c r="J28" s="671"/>
      <c r="K28" s="671"/>
      <c r="L28" s="671"/>
      <c r="M28" s="671"/>
      <c r="N28" s="671"/>
      <c r="O28" s="672"/>
      <c r="P28" s="195"/>
      <c r="Q28" s="195"/>
      <c r="R28" s="195"/>
      <c r="S28" s="195"/>
      <c r="T28" s="195"/>
      <c r="U28" s="195"/>
      <c r="V28" s="195"/>
      <c r="W28" s="195"/>
      <c r="X28" s="195"/>
      <c r="Y28" s="195"/>
    </row>
    <row r="29" spans="1:25" s="264" customFormat="1" ht="12.75" customHeight="1" x14ac:dyDescent="0.3">
      <c r="A29" s="195"/>
      <c r="B29" s="670"/>
      <c r="C29" s="671"/>
      <c r="D29" s="671"/>
      <c r="E29" s="671"/>
      <c r="F29" s="671"/>
      <c r="G29" s="671"/>
      <c r="H29" s="671"/>
      <c r="I29" s="671"/>
      <c r="J29" s="671"/>
      <c r="K29" s="671"/>
      <c r="L29" s="671"/>
      <c r="M29" s="671"/>
      <c r="N29" s="671"/>
      <c r="O29" s="672"/>
      <c r="P29" s="195"/>
      <c r="Q29" s="195"/>
      <c r="R29" s="195"/>
      <c r="S29" s="195"/>
      <c r="T29" s="195"/>
      <c r="U29" s="195"/>
      <c r="V29" s="195"/>
      <c r="W29" s="195"/>
      <c r="X29" s="195"/>
      <c r="Y29" s="195"/>
    </row>
    <row r="30" spans="1:25" s="264" customFormat="1" ht="12.75" customHeight="1" x14ac:dyDescent="0.3">
      <c r="A30" s="195"/>
      <c r="B30" s="670"/>
      <c r="C30" s="671"/>
      <c r="D30" s="671"/>
      <c r="E30" s="671"/>
      <c r="F30" s="671"/>
      <c r="G30" s="671"/>
      <c r="H30" s="671"/>
      <c r="I30" s="671"/>
      <c r="J30" s="671"/>
      <c r="K30" s="671"/>
      <c r="L30" s="671"/>
      <c r="M30" s="671"/>
      <c r="N30" s="671"/>
      <c r="O30" s="672"/>
      <c r="P30" s="195"/>
      <c r="Q30" s="195"/>
      <c r="R30" s="195"/>
      <c r="S30" s="195"/>
      <c r="T30" s="195"/>
      <c r="U30" s="195"/>
      <c r="V30" s="195"/>
      <c r="W30" s="195"/>
      <c r="X30" s="195"/>
      <c r="Y30" s="195"/>
    </row>
    <row r="31" spans="1:25" s="264" customFormat="1" ht="12.75" customHeight="1" x14ac:dyDescent="0.3">
      <c r="A31" s="195"/>
      <c r="B31" s="670"/>
      <c r="C31" s="671"/>
      <c r="D31" s="671"/>
      <c r="E31" s="671"/>
      <c r="F31" s="671"/>
      <c r="G31" s="671"/>
      <c r="H31" s="671"/>
      <c r="I31" s="671"/>
      <c r="J31" s="671"/>
      <c r="K31" s="671"/>
      <c r="L31" s="671"/>
      <c r="M31" s="671"/>
      <c r="N31" s="671"/>
      <c r="O31" s="672"/>
      <c r="P31" s="195"/>
      <c r="Q31" s="195"/>
      <c r="R31" s="195"/>
      <c r="S31" s="195"/>
      <c r="T31" s="195"/>
      <c r="U31" s="195"/>
      <c r="V31" s="195"/>
      <c r="W31" s="195"/>
      <c r="X31" s="195"/>
      <c r="Y31" s="195"/>
    </row>
    <row r="32" spans="1:25" s="264" customFormat="1" ht="12.75" customHeight="1" x14ac:dyDescent="0.3">
      <c r="A32" s="195"/>
      <c r="B32" s="670"/>
      <c r="C32" s="671"/>
      <c r="D32" s="671"/>
      <c r="E32" s="671"/>
      <c r="F32" s="671"/>
      <c r="G32" s="671"/>
      <c r="H32" s="671"/>
      <c r="I32" s="671"/>
      <c r="J32" s="671"/>
      <c r="K32" s="671"/>
      <c r="L32" s="671"/>
      <c r="M32" s="671"/>
      <c r="N32" s="671"/>
      <c r="O32" s="672"/>
      <c r="P32" s="195"/>
      <c r="Q32" s="195"/>
      <c r="R32" s="195"/>
      <c r="S32" s="195"/>
      <c r="T32" s="195"/>
      <c r="U32" s="195"/>
      <c r="V32" s="195"/>
      <c r="W32" s="195"/>
      <c r="X32" s="195"/>
      <c r="Y32" s="195"/>
    </row>
    <row r="33" spans="1:25" s="264" customFormat="1" ht="12.75" customHeight="1" x14ac:dyDescent="0.3">
      <c r="A33" s="195"/>
      <c r="B33" s="670"/>
      <c r="C33" s="671"/>
      <c r="D33" s="671"/>
      <c r="E33" s="671"/>
      <c r="F33" s="671"/>
      <c r="G33" s="671"/>
      <c r="H33" s="671"/>
      <c r="I33" s="671"/>
      <c r="J33" s="671"/>
      <c r="K33" s="671"/>
      <c r="L33" s="671"/>
      <c r="M33" s="671"/>
      <c r="N33" s="671"/>
      <c r="O33" s="672"/>
      <c r="P33" s="195"/>
      <c r="Q33" s="195"/>
      <c r="R33" s="195"/>
      <c r="S33" s="195"/>
      <c r="T33" s="195"/>
      <c r="U33" s="195"/>
      <c r="V33" s="195"/>
      <c r="W33" s="195"/>
      <c r="X33" s="195"/>
      <c r="Y33" s="195"/>
    </row>
    <row r="34" spans="1:25" s="264" customFormat="1" ht="12.75" customHeight="1" thickBot="1" x14ac:dyDescent="0.35">
      <c r="A34" s="195"/>
      <c r="B34" s="673"/>
      <c r="C34" s="674"/>
      <c r="D34" s="674"/>
      <c r="E34" s="674"/>
      <c r="F34" s="674"/>
      <c r="G34" s="674"/>
      <c r="H34" s="674"/>
      <c r="I34" s="674"/>
      <c r="J34" s="674"/>
      <c r="K34" s="674"/>
      <c r="L34" s="674"/>
      <c r="M34" s="674"/>
      <c r="N34" s="674"/>
      <c r="O34" s="675"/>
      <c r="P34" s="195"/>
      <c r="Q34" s="195"/>
      <c r="R34" s="195"/>
      <c r="S34" s="195"/>
      <c r="T34" s="195"/>
      <c r="U34" s="195"/>
      <c r="V34" s="195"/>
      <c r="W34" s="195"/>
      <c r="X34" s="195"/>
      <c r="Y34" s="195"/>
    </row>
    <row r="35" spans="1:25" s="264" customFormat="1" ht="12.75" customHeight="1" x14ac:dyDescent="0.3">
      <c r="A35" s="195"/>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row>
    <row r="36" spans="1:25" s="264" customFormat="1" ht="12.75" customHeight="1" thickBot="1" x14ac:dyDescent="0.35">
      <c r="A36" s="195"/>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5"/>
    </row>
    <row r="37" spans="1:25" s="264" customFormat="1" ht="12.75" customHeight="1" thickBot="1" x14ac:dyDescent="0.35">
      <c r="A37" s="195"/>
      <c r="B37" s="265" t="s">
        <v>158</v>
      </c>
      <c r="C37" s="272" t="s">
        <v>156</v>
      </c>
      <c r="D37" s="273" t="s">
        <v>103</v>
      </c>
      <c r="E37" s="195"/>
      <c r="F37" s="195"/>
      <c r="G37" s="195"/>
      <c r="H37" s="195"/>
      <c r="I37" s="195"/>
      <c r="J37" s="195"/>
      <c r="K37" s="195"/>
      <c r="L37" s="195"/>
      <c r="M37" s="195"/>
      <c r="N37" s="195"/>
      <c r="O37" s="195"/>
      <c r="P37" s="195"/>
      <c r="Q37" s="195"/>
      <c r="R37" s="195"/>
      <c r="S37" s="195"/>
      <c r="T37" s="195"/>
      <c r="U37" s="195"/>
      <c r="V37" s="195"/>
      <c r="W37" s="195"/>
      <c r="X37" s="195"/>
      <c r="Y37" s="195"/>
    </row>
    <row r="38" spans="1:25" s="264" customFormat="1" ht="12.75" customHeight="1" x14ac:dyDescent="0.3">
      <c r="A38" s="195"/>
      <c r="B38" s="274" t="s">
        <v>222</v>
      </c>
      <c r="C38" s="275">
        <v>0.1</v>
      </c>
      <c r="D38" s="276" t="s">
        <v>155</v>
      </c>
      <c r="E38" s="195"/>
      <c r="F38" s="195"/>
      <c r="G38" s="195"/>
      <c r="H38" s="195"/>
      <c r="I38" s="195"/>
      <c r="J38" s="195"/>
      <c r="K38" s="195"/>
      <c r="L38" s="195"/>
      <c r="M38" s="195"/>
      <c r="N38" s="195"/>
      <c r="O38" s="195"/>
      <c r="P38" s="195"/>
      <c r="Q38" s="195"/>
      <c r="R38" s="195"/>
      <c r="S38" s="195"/>
      <c r="T38" s="195"/>
      <c r="U38" s="195"/>
      <c r="V38" s="195"/>
      <c r="W38" s="195"/>
      <c r="X38" s="195"/>
      <c r="Y38" s="195"/>
    </row>
    <row r="39" spans="1:25" s="264" customFormat="1" ht="12.75" customHeight="1" x14ac:dyDescent="0.3">
      <c r="A39" s="195"/>
      <c r="B39" s="529" t="s">
        <v>160</v>
      </c>
      <c r="C39" s="278">
        <v>0</v>
      </c>
      <c r="D39" s="279" t="s">
        <v>155</v>
      </c>
      <c r="E39" s="195"/>
      <c r="F39" s="195"/>
      <c r="G39" s="195"/>
      <c r="H39" s="195"/>
      <c r="I39" s="195"/>
      <c r="J39" s="195"/>
      <c r="K39" s="195"/>
      <c r="L39" s="195"/>
      <c r="M39" s="195"/>
      <c r="N39" s="195"/>
      <c r="O39" s="195"/>
      <c r="P39" s="195"/>
      <c r="Q39" s="195"/>
      <c r="R39" s="195"/>
      <c r="S39" s="195"/>
      <c r="T39" s="195"/>
      <c r="U39" s="195"/>
      <c r="V39" s="195"/>
      <c r="W39" s="195"/>
      <c r="X39" s="195"/>
      <c r="Y39" s="195"/>
    </row>
    <row r="40" spans="1:25" s="264" customFormat="1" ht="12.75" customHeight="1" thickBot="1" x14ac:dyDescent="0.35">
      <c r="A40" s="195"/>
      <c r="B40" s="530" t="s">
        <v>161</v>
      </c>
      <c r="C40" s="280">
        <v>0</v>
      </c>
      <c r="D40" s="281" t="s">
        <v>155</v>
      </c>
      <c r="E40" s="195"/>
      <c r="F40" s="195"/>
      <c r="G40" s="195"/>
      <c r="H40" s="195"/>
      <c r="I40" s="195"/>
      <c r="J40" s="195"/>
      <c r="K40" s="195"/>
      <c r="L40" s="195"/>
      <c r="M40" s="195"/>
      <c r="N40" s="195"/>
      <c r="O40" s="195"/>
      <c r="P40" s="195"/>
      <c r="Q40" s="195"/>
      <c r="R40" s="195"/>
      <c r="S40" s="195"/>
      <c r="T40" s="195"/>
      <c r="U40" s="195"/>
      <c r="V40" s="195"/>
      <c r="W40" s="195"/>
      <c r="X40" s="195"/>
      <c r="Y40" s="195"/>
    </row>
    <row r="41" spans="1:25" s="264" customFormat="1" ht="12.75" customHeight="1" x14ac:dyDescent="0.3">
      <c r="A41" s="195"/>
      <c r="B41" s="201" t="s">
        <v>541</v>
      </c>
      <c r="C41" s="195"/>
      <c r="D41" s="195"/>
      <c r="E41" s="195"/>
      <c r="F41" s="195"/>
      <c r="G41" s="195"/>
      <c r="H41" s="195"/>
      <c r="I41" s="195"/>
      <c r="J41" s="195"/>
      <c r="K41" s="195"/>
      <c r="L41" s="195"/>
      <c r="M41" s="195"/>
      <c r="N41" s="195"/>
      <c r="O41" s="195"/>
      <c r="P41" s="195"/>
      <c r="Q41" s="195"/>
      <c r="R41" s="195"/>
      <c r="S41" s="195"/>
      <c r="T41" s="195"/>
      <c r="U41" s="195"/>
      <c r="V41" s="195"/>
      <c r="W41" s="195"/>
      <c r="X41" s="195"/>
      <c r="Y41" s="195"/>
    </row>
    <row r="42" spans="1:25" s="264" customFormat="1" ht="12.75" customHeight="1" x14ac:dyDescent="0.3">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row>
    <row r="43" spans="1:25" s="264" customFormat="1" ht="12.75" customHeight="1" thickBot="1" x14ac:dyDescent="0.35">
      <c r="A43" s="195"/>
      <c r="B43" s="561" t="s">
        <v>102</v>
      </c>
      <c r="C43" s="562" t="s">
        <v>103</v>
      </c>
      <c r="D43" s="562" t="s">
        <v>109</v>
      </c>
      <c r="E43" s="562" t="s">
        <v>70</v>
      </c>
      <c r="F43" s="562" t="s">
        <v>71</v>
      </c>
      <c r="G43" s="563" t="s">
        <v>73</v>
      </c>
      <c r="H43" s="195"/>
      <c r="I43" s="195"/>
      <c r="J43" s="195"/>
      <c r="K43" s="195"/>
      <c r="L43" s="195"/>
      <c r="M43" s="195"/>
      <c r="N43" s="195"/>
      <c r="O43" s="195"/>
      <c r="P43" s="195"/>
      <c r="Q43" s="195"/>
      <c r="R43" s="195"/>
      <c r="S43" s="195"/>
      <c r="T43" s="195"/>
      <c r="U43" s="195"/>
      <c r="V43" s="195"/>
      <c r="W43" s="195"/>
      <c r="X43" s="195"/>
      <c r="Y43" s="195"/>
    </row>
    <row r="44" spans="1:25" s="264" customFormat="1" ht="12.75" customHeight="1" x14ac:dyDescent="0.3">
      <c r="A44" s="195"/>
      <c r="B44" s="313" t="s">
        <v>497</v>
      </c>
      <c r="C44" s="314" t="s">
        <v>126</v>
      </c>
      <c r="D44" s="315"/>
      <c r="E44" s="346">
        <v>2.9999999999999996E-3</v>
      </c>
      <c r="F44" s="346">
        <v>0.15903964995269951</v>
      </c>
      <c r="G44" s="564">
        <v>0.15903964995269951</v>
      </c>
      <c r="H44" s="195"/>
      <c r="I44" s="195"/>
      <c r="J44" s="195"/>
      <c r="K44" s="195"/>
      <c r="L44" s="195"/>
      <c r="M44" s="195"/>
      <c r="N44" s="195"/>
      <c r="O44" s="195"/>
      <c r="P44" s="195"/>
      <c r="Q44" s="195"/>
      <c r="R44" s="195"/>
      <c r="S44" s="195"/>
      <c r="T44" s="195"/>
      <c r="U44" s="195"/>
      <c r="V44" s="195"/>
      <c r="W44" s="195"/>
      <c r="X44" s="195"/>
      <c r="Y44" s="195"/>
    </row>
    <row r="45" spans="1:25" s="264" customFormat="1" ht="12.75" customHeight="1" x14ac:dyDescent="0.3">
      <c r="A45" s="195"/>
      <c r="B45" s="313" t="s">
        <v>498</v>
      </c>
      <c r="C45" s="314" t="s">
        <v>126</v>
      </c>
      <c r="D45" s="315"/>
      <c r="E45" s="346">
        <v>3.5999999999999999E-3</v>
      </c>
      <c r="F45" s="346">
        <v>2.7550870062665146E-2</v>
      </c>
      <c r="G45" s="564">
        <v>0.12948908929452618</v>
      </c>
      <c r="H45" s="195"/>
      <c r="I45" s="195"/>
      <c r="J45" s="195"/>
      <c r="K45" s="195"/>
      <c r="L45" s="195"/>
      <c r="M45" s="195"/>
      <c r="N45" s="195"/>
      <c r="O45" s="195"/>
      <c r="P45" s="195"/>
      <c r="Q45" s="195"/>
      <c r="R45" s="195"/>
      <c r="S45" s="195"/>
      <c r="T45" s="195"/>
      <c r="U45" s="195"/>
      <c r="V45" s="195"/>
      <c r="W45" s="195"/>
      <c r="X45" s="195"/>
      <c r="Y45" s="195"/>
    </row>
    <row r="46" spans="1:25" s="264" customFormat="1" ht="12.75" customHeight="1" x14ac:dyDescent="0.3">
      <c r="A46" s="195"/>
      <c r="B46" s="313" t="s">
        <v>499</v>
      </c>
      <c r="C46" s="314" t="s">
        <v>126</v>
      </c>
      <c r="D46" s="315"/>
      <c r="E46" s="346">
        <v>4.1999999999999997E-3</v>
      </c>
      <c r="F46" s="346">
        <v>1.4841666644022937E-2</v>
      </c>
      <c r="G46" s="564">
        <v>9.0110118910139259E-2</v>
      </c>
      <c r="H46" s="195"/>
      <c r="I46" s="195"/>
      <c r="J46" s="195"/>
      <c r="K46" s="195"/>
      <c r="L46" s="195"/>
      <c r="M46" s="195"/>
      <c r="N46" s="195"/>
      <c r="O46" s="195"/>
      <c r="P46" s="195"/>
      <c r="Q46" s="195"/>
      <c r="R46" s="195"/>
      <c r="S46" s="195"/>
      <c r="T46" s="195"/>
      <c r="U46" s="195"/>
      <c r="V46" s="195"/>
      <c r="W46" s="195"/>
      <c r="X46" s="195"/>
      <c r="Y46" s="195"/>
    </row>
    <row r="47" spans="1:25" s="264" customFormat="1" ht="12.75" customHeight="1" x14ac:dyDescent="0.3">
      <c r="A47" s="195"/>
      <c r="B47" s="313" t="s">
        <v>500</v>
      </c>
      <c r="C47" s="314" t="s">
        <v>126</v>
      </c>
      <c r="D47" s="315"/>
      <c r="E47" s="346">
        <v>4.7999999999999996E-3</v>
      </c>
      <c r="F47" s="346">
        <v>2.2126242745685469E-2</v>
      </c>
      <c r="G47" s="564">
        <v>0.12243187652612626</v>
      </c>
      <c r="H47" s="195"/>
      <c r="I47" s="195"/>
      <c r="J47" s="195"/>
      <c r="K47" s="195"/>
      <c r="L47" s="195"/>
      <c r="M47" s="195"/>
      <c r="N47" s="195"/>
      <c r="O47" s="195"/>
      <c r="P47" s="195"/>
      <c r="Q47" s="195"/>
      <c r="R47" s="195"/>
      <c r="S47" s="195"/>
      <c r="T47" s="195"/>
      <c r="U47" s="195"/>
      <c r="V47" s="195"/>
      <c r="W47" s="195"/>
      <c r="X47" s="195"/>
      <c r="Y47" s="195"/>
    </row>
    <row r="48" spans="1:25" s="264" customFormat="1" ht="12.75" customHeight="1" x14ac:dyDescent="0.3">
      <c r="A48" s="195"/>
      <c r="B48" s="313" t="s">
        <v>501</v>
      </c>
      <c r="C48" s="314" t="s">
        <v>126</v>
      </c>
      <c r="D48" s="315"/>
      <c r="E48" s="346">
        <v>5.3999999999999994E-3</v>
      </c>
      <c r="F48" s="346">
        <v>1.636434698469913E-2</v>
      </c>
      <c r="G48" s="564">
        <v>9.4913212511254952E-2</v>
      </c>
      <c r="H48" s="195"/>
      <c r="I48" s="195"/>
      <c r="J48" s="195"/>
      <c r="K48" s="195"/>
      <c r="L48" s="195"/>
      <c r="M48" s="195"/>
      <c r="N48" s="195"/>
      <c r="O48" s="195"/>
      <c r="P48" s="195"/>
      <c r="Q48" s="195"/>
      <c r="R48" s="195"/>
      <c r="S48" s="195"/>
      <c r="T48" s="195"/>
      <c r="U48" s="195"/>
      <c r="V48" s="195"/>
      <c r="W48" s="195"/>
      <c r="X48" s="195"/>
      <c r="Y48" s="195"/>
    </row>
    <row r="49" spans="1:25" s="264" customFormat="1" ht="12.75" customHeight="1" x14ac:dyDescent="0.3">
      <c r="A49" s="195"/>
      <c r="B49" s="313" t="s">
        <v>502</v>
      </c>
      <c r="C49" s="314" t="s">
        <v>126</v>
      </c>
      <c r="D49" s="315"/>
      <c r="E49" s="346">
        <v>6.0000000000000001E-3</v>
      </c>
      <c r="F49" s="346">
        <v>1.4560026342356121E-2</v>
      </c>
      <c r="G49" s="564">
        <v>0.11024019944926777</v>
      </c>
      <c r="H49" s="195"/>
      <c r="I49" s="195"/>
      <c r="J49" s="195"/>
      <c r="K49" s="195"/>
      <c r="L49" s="195"/>
      <c r="M49" s="195"/>
      <c r="N49" s="195"/>
      <c r="O49" s="195"/>
      <c r="P49" s="195"/>
      <c r="Q49" s="195"/>
      <c r="R49" s="195"/>
      <c r="S49" s="195"/>
      <c r="T49" s="195"/>
      <c r="U49" s="195"/>
      <c r="V49" s="195"/>
      <c r="W49" s="195"/>
      <c r="X49" s="195"/>
      <c r="Y49" s="195"/>
    </row>
    <row r="50" spans="1:25" s="264" customFormat="1" ht="12.75" customHeight="1" x14ac:dyDescent="0.3">
      <c r="A50" s="195"/>
      <c r="B50" s="313" t="s">
        <v>503</v>
      </c>
      <c r="C50" s="314" t="s">
        <v>126</v>
      </c>
      <c r="D50" s="315"/>
      <c r="E50" s="346">
        <v>6.6E-3</v>
      </c>
      <c r="F50" s="346">
        <v>1.4570477502112066E-2</v>
      </c>
      <c r="G50" s="564">
        <v>0.11838512970466053</v>
      </c>
      <c r="H50" s="195"/>
      <c r="I50" s="195"/>
      <c r="J50" s="195"/>
      <c r="K50" s="195"/>
      <c r="L50" s="195"/>
      <c r="M50" s="195"/>
      <c r="N50" s="195"/>
      <c r="O50" s="195"/>
      <c r="P50" s="195"/>
      <c r="Q50" s="195"/>
      <c r="R50" s="195"/>
      <c r="S50" s="195"/>
      <c r="T50" s="195"/>
      <c r="U50" s="195"/>
      <c r="V50" s="195"/>
      <c r="W50" s="195"/>
      <c r="X50" s="195"/>
      <c r="Y50" s="195"/>
    </row>
    <row r="51" spans="1:25" s="264" customFormat="1" ht="12.75" customHeight="1" x14ac:dyDescent="0.3">
      <c r="A51" s="195"/>
      <c r="B51" s="313" t="s">
        <v>504</v>
      </c>
      <c r="C51" s="314" t="s">
        <v>126</v>
      </c>
      <c r="D51" s="315"/>
      <c r="E51" s="346">
        <v>7.1999999999999998E-3</v>
      </c>
      <c r="F51" s="346">
        <v>2.5231223683202419E-2</v>
      </c>
      <c r="G51" s="564">
        <v>0.14718213815201411</v>
      </c>
      <c r="H51" s="195"/>
      <c r="I51" s="195"/>
      <c r="J51" s="195"/>
      <c r="K51" s="195"/>
      <c r="L51" s="195"/>
      <c r="M51" s="195"/>
      <c r="N51" s="195"/>
      <c r="O51" s="195"/>
      <c r="P51" s="195"/>
      <c r="Q51" s="195"/>
      <c r="R51" s="195"/>
      <c r="S51" s="195"/>
      <c r="T51" s="195"/>
      <c r="U51" s="195"/>
      <c r="V51" s="195"/>
      <c r="W51" s="195"/>
      <c r="X51" s="195"/>
      <c r="Y51" s="195"/>
    </row>
    <row r="52" spans="1:25" s="264" customFormat="1" ht="12.75" customHeight="1" x14ac:dyDescent="0.3">
      <c r="A52" s="195"/>
      <c r="B52" s="313" t="s">
        <v>505</v>
      </c>
      <c r="C52" s="314" t="s">
        <v>126</v>
      </c>
      <c r="D52" s="315"/>
      <c r="E52" s="346">
        <v>7.7999999999999996E-3</v>
      </c>
      <c r="F52" s="346">
        <v>3.6363636363636362E-2</v>
      </c>
      <c r="G52" s="564">
        <v>0.10909090909090909</v>
      </c>
      <c r="H52" s="195"/>
      <c r="I52" s="195"/>
      <c r="J52" s="195"/>
      <c r="K52" s="195"/>
      <c r="L52" s="195"/>
      <c r="M52" s="195"/>
      <c r="N52" s="195"/>
      <c r="O52" s="195"/>
      <c r="P52" s="195"/>
      <c r="Q52" s="195"/>
      <c r="R52" s="195"/>
      <c r="S52" s="195"/>
      <c r="T52" s="195"/>
      <c r="U52" s="195"/>
      <c r="V52" s="195"/>
      <c r="W52" s="195"/>
      <c r="X52" s="195"/>
      <c r="Y52" s="195"/>
    </row>
    <row r="53" spans="1:25" s="264" customFormat="1" ht="12.75" customHeight="1" x14ac:dyDescent="0.3">
      <c r="A53" s="195"/>
      <c r="B53" s="313" t="s">
        <v>506</v>
      </c>
      <c r="C53" s="314" t="s">
        <v>126</v>
      </c>
      <c r="D53" s="315"/>
      <c r="E53" s="346">
        <v>8.3999999999999995E-3</v>
      </c>
      <c r="F53" s="346">
        <v>2.5979089136983873E-2</v>
      </c>
      <c r="G53" s="564">
        <v>0.10815169236221867</v>
      </c>
      <c r="H53" s="195"/>
      <c r="I53" s="195"/>
      <c r="J53" s="195"/>
      <c r="K53" s="195"/>
      <c r="L53" s="195"/>
      <c r="M53" s="195"/>
      <c r="N53" s="195"/>
      <c r="O53" s="195"/>
      <c r="P53" s="195"/>
      <c r="Q53" s="195"/>
      <c r="R53" s="195"/>
      <c r="S53" s="195"/>
      <c r="T53" s="195"/>
      <c r="U53" s="195"/>
      <c r="V53" s="195"/>
      <c r="W53" s="195"/>
      <c r="X53" s="195"/>
      <c r="Y53" s="195"/>
    </row>
    <row r="54" spans="1:25" s="264" customFormat="1" ht="12.75" customHeight="1" x14ac:dyDescent="0.3">
      <c r="A54" s="195"/>
      <c r="B54" s="318" t="s">
        <v>507</v>
      </c>
      <c r="C54" s="314" t="s">
        <v>126</v>
      </c>
      <c r="D54" s="320"/>
      <c r="E54" s="469">
        <v>8.9999999999999993E-3</v>
      </c>
      <c r="F54" s="469">
        <v>1.5594541910331383E-2</v>
      </c>
      <c r="G54" s="565">
        <v>0.10721247563352826</v>
      </c>
      <c r="H54" s="195"/>
      <c r="I54" s="195"/>
      <c r="J54" s="195"/>
      <c r="K54" s="195"/>
      <c r="L54" s="195"/>
      <c r="M54" s="195"/>
      <c r="N54" s="195"/>
      <c r="O54" s="195"/>
      <c r="P54" s="195"/>
      <c r="Q54" s="195"/>
      <c r="R54" s="195"/>
      <c r="S54" s="195"/>
      <c r="T54" s="195"/>
      <c r="U54" s="195"/>
      <c r="V54" s="195"/>
      <c r="W54" s="195"/>
      <c r="X54" s="195"/>
      <c r="Y54" s="195"/>
    </row>
    <row r="55" spans="1:25" s="264" customFormat="1" ht="12.75" customHeight="1" x14ac:dyDescent="0.3">
      <c r="A55" s="195"/>
      <c r="B55" s="318" t="s">
        <v>508</v>
      </c>
      <c r="C55" s="314" t="s">
        <v>126</v>
      </c>
      <c r="D55" s="320"/>
      <c r="E55" s="469">
        <v>8.9999999999999993E-3</v>
      </c>
      <c r="F55" s="469">
        <v>1.5594541910331383E-2</v>
      </c>
      <c r="G55" s="565">
        <v>0.10721247563352826</v>
      </c>
      <c r="H55" s="195"/>
      <c r="I55" s="195"/>
      <c r="J55" s="195"/>
      <c r="K55" s="195"/>
      <c r="L55" s="195"/>
      <c r="M55" s="195"/>
      <c r="N55" s="195"/>
      <c r="O55" s="195"/>
      <c r="P55" s="195"/>
      <c r="Q55" s="195"/>
      <c r="R55" s="195"/>
      <c r="S55" s="195"/>
      <c r="T55" s="195"/>
      <c r="U55" s="195"/>
      <c r="V55" s="195"/>
      <c r="W55" s="195"/>
      <c r="X55" s="195"/>
      <c r="Y55" s="195"/>
    </row>
    <row r="56" spans="1:25" s="264" customFormat="1" ht="12.75" customHeight="1" x14ac:dyDescent="0.3">
      <c r="A56" s="195"/>
      <c r="B56" s="318" t="s">
        <v>509</v>
      </c>
      <c r="C56" s="314" t="s">
        <v>126</v>
      </c>
      <c r="D56" s="320"/>
      <c r="E56" s="469">
        <v>8.9999999999999993E-3</v>
      </c>
      <c r="F56" s="469">
        <v>1.5594541910331383E-2</v>
      </c>
      <c r="G56" s="565">
        <v>0.10721247563352826</v>
      </c>
      <c r="H56" s="195"/>
      <c r="I56" s="195"/>
      <c r="J56" s="195"/>
      <c r="K56" s="195"/>
      <c r="L56" s="195"/>
      <c r="M56" s="195"/>
      <c r="N56" s="195"/>
      <c r="O56" s="195"/>
      <c r="P56" s="195"/>
      <c r="Q56" s="195"/>
      <c r="R56" s="195"/>
      <c r="S56" s="195"/>
      <c r="T56" s="195"/>
      <c r="U56" s="195"/>
      <c r="V56" s="195"/>
      <c r="W56" s="195"/>
      <c r="X56" s="195"/>
      <c r="Y56" s="195"/>
    </row>
    <row r="57" spans="1:25" s="264" customFormat="1" ht="12.75" customHeight="1" x14ac:dyDescent="0.3">
      <c r="A57" s="195"/>
      <c r="B57" s="318" t="s">
        <v>510</v>
      </c>
      <c r="C57" s="319" t="s">
        <v>126</v>
      </c>
      <c r="D57" s="320"/>
      <c r="E57" s="469">
        <v>8.9999999999999993E-3</v>
      </c>
      <c r="F57" s="469">
        <v>1.5594541910331383E-2</v>
      </c>
      <c r="G57" s="565">
        <v>0.10721247563352826</v>
      </c>
      <c r="H57" s="195"/>
      <c r="I57" s="195"/>
      <c r="J57" s="195"/>
      <c r="K57" s="195"/>
      <c r="L57" s="195"/>
      <c r="M57" s="195"/>
      <c r="N57" s="195"/>
      <c r="O57" s="195"/>
      <c r="P57" s="195"/>
      <c r="Q57" s="195"/>
      <c r="R57" s="195"/>
      <c r="S57" s="195"/>
      <c r="T57" s="195"/>
      <c r="U57" s="195"/>
      <c r="V57" s="195"/>
      <c r="W57" s="195"/>
      <c r="X57" s="195"/>
      <c r="Y57" s="195"/>
    </row>
    <row r="58" spans="1:25" s="264" customFormat="1" ht="12.75" customHeight="1" x14ac:dyDescent="0.3">
      <c r="A58" s="195"/>
      <c r="B58" s="201" t="s">
        <v>542</v>
      </c>
      <c r="C58" s="195"/>
      <c r="D58" s="195"/>
      <c r="E58" s="195"/>
      <c r="F58" s="195"/>
      <c r="G58" s="195"/>
      <c r="H58" s="195"/>
      <c r="I58" s="195"/>
      <c r="J58" s="195"/>
      <c r="K58" s="195"/>
      <c r="L58" s="195"/>
      <c r="M58" s="195"/>
      <c r="N58" s="195"/>
      <c r="O58" s="195"/>
      <c r="P58" s="195"/>
      <c r="Q58" s="195"/>
      <c r="R58" s="195"/>
      <c r="S58" s="195"/>
      <c r="T58" s="195"/>
      <c r="U58" s="195"/>
      <c r="V58" s="195"/>
      <c r="W58" s="195"/>
      <c r="X58" s="195"/>
      <c r="Y58" s="195"/>
    </row>
    <row r="59" spans="1:25" s="264" customFormat="1" ht="12.75" customHeight="1" x14ac:dyDescent="0.3">
      <c r="A59" s="195"/>
      <c r="B59" s="195"/>
      <c r="C59" s="195"/>
      <c r="D59" s="195"/>
      <c r="E59" s="195"/>
      <c r="F59" s="195"/>
      <c r="G59" s="195"/>
      <c r="H59" s="195"/>
      <c r="I59" s="195"/>
      <c r="J59" s="195"/>
      <c r="K59" s="195"/>
      <c r="L59" s="195"/>
      <c r="M59" s="195"/>
      <c r="N59" s="195"/>
      <c r="O59" s="195"/>
      <c r="P59" s="195"/>
      <c r="Q59" s="195"/>
      <c r="R59" s="195"/>
      <c r="S59" s="195"/>
      <c r="T59" s="195"/>
      <c r="U59" s="195"/>
      <c r="V59" s="195"/>
      <c r="W59" s="195"/>
      <c r="X59" s="195"/>
      <c r="Y59" s="195"/>
    </row>
    <row r="60" spans="1:25" s="264" customFormat="1" ht="12.75" customHeight="1" x14ac:dyDescent="0.3">
      <c r="A60" s="185"/>
      <c r="B60" s="568" t="s">
        <v>210</v>
      </c>
      <c r="C60" s="568"/>
      <c r="D60" s="568"/>
      <c r="E60" s="568"/>
      <c r="F60" s="568"/>
      <c r="G60" s="568"/>
      <c r="H60" s="568"/>
      <c r="I60" s="568"/>
      <c r="J60" s="568"/>
      <c r="K60" s="568"/>
      <c r="L60" s="568"/>
      <c r="M60" s="568"/>
      <c r="N60" s="568"/>
      <c r="O60" s="568"/>
      <c r="P60" s="568"/>
      <c r="Q60" s="568"/>
      <c r="R60" s="568"/>
      <c r="S60" s="568"/>
      <c r="T60" s="568"/>
      <c r="U60" s="568"/>
      <c r="V60" s="568"/>
      <c r="W60" s="568"/>
      <c r="X60" s="568"/>
      <c r="Y60" s="568"/>
    </row>
    <row r="61" spans="1:25" s="264" customFormat="1" ht="12.75" customHeight="1" x14ac:dyDescent="0.3">
      <c r="A61" s="185"/>
      <c r="B61" s="568"/>
      <c r="C61" s="568"/>
      <c r="D61" s="568"/>
      <c r="E61" s="568"/>
      <c r="F61" s="568"/>
      <c r="G61" s="568"/>
      <c r="H61" s="568"/>
      <c r="I61" s="568"/>
      <c r="J61" s="568"/>
      <c r="K61" s="568"/>
      <c r="L61" s="568"/>
      <c r="M61" s="568"/>
      <c r="N61" s="568"/>
      <c r="O61" s="568"/>
      <c r="P61" s="568"/>
      <c r="Q61" s="568"/>
      <c r="R61" s="568"/>
      <c r="S61" s="568"/>
      <c r="T61" s="568"/>
      <c r="U61" s="568"/>
      <c r="V61" s="568"/>
      <c r="W61" s="568"/>
      <c r="X61" s="568"/>
      <c r="Y61" s="568"/>
    </row>
    <row r="62" spans="1:25" s="264" customFormat="1" ht="12.75" customHeight="1" thickBot="1" x14ac:dyDescent="0.35">
      <c r="A62" s="195"/>
      <c r="B62" s="195"/>
      <c r="C62" s="195"/>
      <c r="D62" s="195"/>
      <c r="E62" s="195"/>
      <c r="F62" s="195"/>
      <c r="G62" s="195"/>
      <c r="H62" s="195"/>
      <c r="I62" s="195"/>
      <c r="J62" s="195"/>
      <c r="K62" s="195"/>
      <c r="L62" s="195"/>
      <c r="M62" s="195"/>
      <c r="N62" s="195"/>
      <c r="O62" s="195"/>
      <c r="P62" s="195"/>
      <c r="Q62" s="195"/>
      <c r="R62" s="195"/>
      <c r="S62" s="195"/>
      <c r="T62" s="195"/>
      <c r="U62" s="195"/>
      <c r="V62" s="195"/>
      <c r="W62" s="195"/>
      <c r="X62" s="195"/>
      <c r="Y62" s="195"/>
    </row>
    <row r="63" spans="1:25" s="264" customFormat="1" ht="12.75" customHeight="1" x14ac:dyDescent="0.3">
      <c r="A63" s="195"/>
      <c r="B63" s="659" t="s">
        <v>553</v>
      </c>
      <c r="C63" s="668"/>
      <c r="D63" s="668"/>
      <c r="E63" s="668"/>
      <c r="F63" s="668"/>
      <c r="G63" s="668"/>
      <c r="H63" s="668"/>
      <c r="I63" s="668"/>
      <c r="J63" s="668"/>
      <c r="K63" s="668"/>
      <c r="L63" s="668"/>
      <c r="M63" s="668"/>
      <c r="N63" s="668"/>
      <c r="O63" s="669"/>
      <c r="P63" s="195"/>
      <c r="Q63" s="195"/>
      <c r="R63" s="195"/>
      <c r="S63" s="195"/>
      <c r="T63" s="195"/>
      <c r="U63" s="195"/>
      <c r="V63" s="195"/>
      <c r="W63" s="195"/>
      <c r="X63" s="195"/>
      <c r="Y63" s="195"/>
    </row>
    <row r="64" spans="1:25" s="264" customFormat="1" ht="12.75" customHeight="1" x14ac:dyDescent="0.3">
      <c r="A64" s="195"/>
      <c r="B64" s="670"/>
      <c r="C64" s="671"/>
      <c r="D64" s="671"/>
      <c r="E64" s="671"/>
      <c r="F64" s="671"/>
      <c r="G64" s="671"/>
      <c r="H64" s="671"/>
      <c r="I64" s="671"/>
      <c r="J64" s="671"/>
      <c r="K64" s="671"/>
      <c r="L64" s="671"/>
      <c r="M64" s="671"/>
      <c r="N64" s="671"/>
      <c r="O64" s="672"/>
      <c r="P64" s="195"/>
      <c r="Q64" s="195"/>
      <c r="R64" s="195"/>
      <c r="S64" s="195"/>
      <c r="T64" s="195"/>
      <c r="U64" s="195"/>
      <c r="V64" s="195"/>
      <c r="W64" s="195"/>
      <c r="X64" s="195"/>
      <c r="Y64" s="195"/>
    </row>
    <row r="65" spans="1:25" s="264" customFormat="1" ht="12.75" customHeight="1" x14ac:dyDescent="0.3">
      <c r="A65" s="195"/>
      <c r="B65" s="670"/>
      <c r="C65" s="671"/>
      <c r="D65" s="671"/>
      <c r="E65" s="671"/>
      <c r="F65" s="671"/>
      <c r="G65" s="671"/>
      <c r="H65" s="671"/>
      <c r="I65" s="671"/>
      <c r="J65" s="671"/>
      <c r="K65" s="671"/>
      <c r="L65" s="671"/>
      <c r="M65" s="671"/>
      <c r="N65" s="671"/>
      <c r="O65" s="672"/>
      <c r="P65" s="195"/>
      <c r="Q65" s="195"/>
      <c r="R65" s="195"/>
      <c r="S65" s="195"/>
      <c r="T65" s="195"/>
      <c r="U65" s="195"/>
      <c r="V65" s="195"/>
      <c r="W65" s="195"/>
      <c r="X65" s="195"/>
      <c r="Y65" s="195"/>
    </row>
    <row r="66" spans="1:25" s="264" customFormat="1" ht="12.75" customHeight="1" x14ac:dyDescent="0.3">
      <c r="A66" s="195"/>
      <c r="B66" s="670"/>
      <c r="C66" s="671"/>
      <c r="D66" s="671"/>
      <c r="E66" s="671"/>
      <c r="F66" s="671"/>
      <c r="G66" s="671"/>
      <c r="H66" s="671"/>
      <c r="I66" s="671"/>
      <c r="J66" s="671"/>
      <c r="K66" s="671"/>
      <c r="L66" s="671"/>
      <c r="M66" s="671"/>
      <c r="N66" s="671"/>
      <c r="O66" s="672"/>
      <c r="P66" s="195"/>
      <c r="Q66" s="195"/>
      <c r="R66" s="195"/>
      <c r="S66" s="195"/>
      <c r="T66" s="195"/>
      <c r="U66" s="195"/>
      <c r="V66" s="195"/>
      <c r="W66" s="195"/>
      <c r="X66" s="195"/>
      <c r="Y66" s="195"/>
    </row>
    <row r="67" spans="1:25" s="264" customFormat="1" ht="12.75" customHeight="1" x14ac:dyDescent="0.3">
      <c r="A67" s="195"/>
      <c r="B67" s="670"/>
      <c r="C67" s="671"/>
      <c r="D67" s="671"/>
      <c r="E67" s="671"/>
      <c r="F67" s="671"/>
      <c r="G67" s="671"/>
      <c r="H67" s="671"/>
      <c r="I67" s="671"/>
      <c r="J67" s="671"/>
      <c r="K67" s="671"/>
      <c r="L67" s="671"/>
      <c r="M67" s="671"/>
      <c r="N67" s="671"/>
      <c r="O67" s="672"/>
      <c r="P67" s="195"/>
      <c r="Q67" s="195"/>
      <c r="R67" s="195"/>
      <c r="S67" s="195"/>
      <c r="T67" s="195"/>
      <c r="U67" s="195"/>
      <c r="V67" s="195"/>
      <c r="W67" s="195"/>
      <c r="X67" s="195"/>
      <c r="Y67" s="195"/>
    </row>
    <row r="68" spans="1:25" s="264" customFormat="1" ht="12.75" customHeight="1" x14ac:dyDescent="0.3">
      <c r="A68" s="195"/>
      <c r="B68" s="670"/>
      <c r="C68" s="671"/>
      <c r="D68" s="671"/>
      <c r="E68" s="671"/>
      <c r="F68" s="671"/>
      <c r="G68" s="671"/>
      <c r="H68" s="671"/>
      <c r="I68" s="671"/>
      <c r="J68" s="671"/>
      <c r="K68" s="671"/>
      <c r="L68" s="671"/>
      <c r="M68" s="671"/>
      <c r="N68" s="671"/>
      <c r="O68" s="672"/>
      <c r="P68" s="195"/>
      <c r="Q68" s="195"/>
      <c r="R68" s="195"/>
      <c r="S68" s="195"/>
      <c r="T68" s="195"/>
      <c r="U68" s="195"/>
      <c r="V68" s="195"/>
      <c r="W68" s="195"/>
      <c r="X68" s="195"/>
      <c r="Y68" s="195"/>
    </row>
    <row r="69" spans="1:25" s="264" customFormat="1" ht="12.75" customHeight="1" x14ac:dyDescent="0.3">
      <c r="A69" s="195"/>
      <c r="B69" s="670"/>
      <c r="C69" s="671"/>
      <c r="D69" s="671"/>
      <c r="E69" s="671"/>
      <c r="F69" s="671"/>
      <c r="G69" s="671"/>
      <c r="H69" s="671"/>
      <c r="I69" s="671"/>
      <c r="J69" s="671"/>
      <c r="K69" s="671"/>
      <c r="L69" s="671"/>
      <c r="M69" s="671"/>
      <c r="N69" s="671"/>
      <c r="O69" s="672"/>
      <c r="P69" s="195"/>
      <c r="Q69" s="195"/>
      <c r="R69" s="195"/>
      <c r="S69" s="195"/>
      <c r="T69" s="195"/>
      <c r="U69" s="195"/>
      <c r="V69" s="195"/>
      <c r="W69" s="195"/>
      <c r="X69" s="195"/>
      <c r="Y69" s="195"/>
    </row>
    <row r="70" spans="1:25" s="264" customFormat="1" ht="12.75" customHeight="1" x14ac:dyDescent="0.3">
      <c r="A70" s="195"/>
      <c r="B70" s="670"/>
      <c r="C70" s="671"/>
      <c r="D70" s="671"/>
      <c r="E70" s="671"/>
      <c r="F70" s="671"/>
      <c r="G70" s="671"/>
      <c r="H70" s="671"/>
      <c r="I70" s="671"/>
      <c r="J70" s="671"/>
      <c r="K70" s="671"/>
      <c r="L70" s="671"/>
      <c r="M70" s="671"/>
      <c r="N70" s="671"/>
      <c r="O70" s="672"/>
      <c r="P70" s="195"/>
      <c r="Q70" s="195"/>
      <c r="R70" s="195"/>
      <c r="S70" s="195"/>
      <c r="T70" s="195"/>
      <c r="U70" s="195"/>
      <c r="V70" s="195"/>
      <c r="W70" s="195"/>
      <c r="X70" s="195"/>
      <c r="Y70" s="195"/>
    </row>
    <row r="71" spans="1:25" s="264" customFormat="1" ht="12.75" customHeight="1" x14ac:dyDescent="0.3">
      <c r="A71" s="195"/>
      <c r="B71" s="670"/>
      <c r="C71" s="671"/>
      <c r="D71" s="671"/>
      <c r="E71" s="671"/>
      <c r="F71" s="671"/>
      <c r="G71" s="671"/>
      <c r="H71" s="671"/>
      <c r="I71" s="671"/>
      <c r="J71" s="671"/>
      <c r="K71" s="671"/>
      <c r="L71" s="671"/>
      <c r="M71" s="671"/>
      <c r="N71" s="671"/>
      <c r="O71" s="672"/>
      <c r="P71" s="195"/>
      <c r="Q71" s="195"/>
      <c r="R71" s="195"/>
      <c r="S71" s="195"/>
      <c r="T71" s="195"/>
      <c r="U71" s="195"/>
      <c r="V71" s="195"/>
      <c r="W71" s="195"/>
      <c r="X71" s="195"/>
      <c r="Y71" s="195"/>
    </row>
    <row r="72" spans="1:25" s="264" customFormat="1" ht="12.75" customHeight="1" x14ac:dyDescent="0.3">
      <c r="A72" s="195"/>
      <c r="B72" s="670"/>
      <c r="C72" s="671"/>
      <c r="D72" s="671"/>
      <c r="E72" s="671"/>
      <c r="F72" s="671"/>
      <c r="G72" s="671"/>
      <c r="H72" s="671"/>
      <c r="I72" s="671"/>
      <c r="J72" s="671"/>
      <c r="K72" s="671"/>
      <c r="L72" s="671"/>
      <c r="M72" s="671"/>
      <c r="N72" s="671"/>
      <c r="O72" s="672"/>
      <c r="P72" s="195"/>
      <c r="Q72" s="195"/>
      <c r="R72" s="195"/>
      <c r="S72" s="195"/>
      <c r="T72" s="195"/>
      <c r="U72" s="195"/>
      <c r="V72" s="195"/>
      <c r="W72" s="195"/>
      <c r="X72" s="195"/>
      <c r="Y72" s="195"/>
    </row>
    <row r="73" spans="1:25" s="264" customFormat="1" ht="12.75" customHeight="1" x14ac:dyDescent="0.3">
      <c r="A73" s="195"/>
      <c r="B73" s="670"/>
      <c r="C73" s="671"/>
      <c r="D73" s="671"/>
      <c r="E73" s="671"/>
      <c r="F73" s="671"/>
      <c r="G73" s="671"/>
      <c r="H73" s="671"/>
      <c r="I73" s="671"/>
      <c r="J73" s="671"/>
      <c r="K73" s="671"/>
      <c r="L73" s="671"/>
      <c r="M73" s="671"/>
      <c r="N73" s="671"/>
      <c r="O73" s="672"/>
      <c r="P73" s="195"/>
      <c r="Q73" s="195"/>
      <c r="R73" s="195"/>
      <c r="S73" s="195"/>
      <c r="T73" s="195"/>
      <c r="U73" s="195"/>
      <c r="V73" s="195"/>
      <c r="W73" s="195"/>
      <c r="X73" s="195"/>
      <c r="Y73" s="195"/>
    </row>
    <row r="74" spans="1:25" s="264" customFormat="1" ht="12.75" customHeight="1" x14ac:dyDescent="0.3">
      <c r="A74" s="195"/>
      <c r="B74" s="670"/>
      <c r="C74" s="671"/>
      <c r="D74" s="671"/>
      <c r="E74" s="671"/>
      <c r="F74" s="671"/>
      <c r="G74" s="671"/>
      <c r="H74" s="671"/>
      <c r="I74" s="671"/>
      <c r="J74" s="671"/>
      <c r="K74" s="671"/>
      <c r="L74" s="671"/>
      <c r="M74" s="671"/>
      <c r="N74" s="671"/>
      <c r="O74" s="672"/>
      <c r="P74" s="195"/>
      <c r="Q74" s="195"/>
      <c r="R74" s="195"/>
      <c r="S74" s="195"/>
      <c r="T74" s="195"/>
      <c r="U74" s="195"/>
      <c r="V74" s="195"/>
      <c r="W74" s="195"/>
      <c r="X74" s="195"/>
      <c r="Y74" s="195"/>
    </row>
    <row r="75" spans="1:25" s="264" customFormat="1" ht="12.75" customHeight="1" thickBot="1" x14ac:dyDescent="0.35">
      <c r="A75" s="195"/>
      <c r="B75" s="673"/>
      <c r="C75" s="674"/>
      <c r="D75" s="674"/>
      <c r="E75" s="674"/>
      <c r="F75" s="674"/>
      <c r="G75" s="674"/>
      <c r="H75" s="674"/>
      <c r="I75" s="674"/>
      <c r="J75" s="674"/>
      <c r="K75" s="674"/>
      <c r="L75" s="674"/>
      <c r="M75" s="674"/>
      <c r="N75" s="674"/>
      <c r="O75" s="675"/>
      <c r="P75" s="195"/>
      <c r="Q75" s="195"/>
      <c r="R75" s="195"/>
      <c r="S75" s="195"/>
      <c r="T75" s="195"/>
      <c r="U75" s="195"/>
      <c r="V75" s="195"/>
      <c r="W75" s="195"/>
      <c r="X75" s="195"/>
      <c r="Y75" s="195"/>
    </row>
    <row r="76" spans="1:25" s="264" customFormat="1" ht="12.75" customHeight="1" x14ac:dyDescent="0.3">
      <c r="A76" s="195"/>
      <c r="B76" s="195"/>
      <c r="C76" s="195"/>
      <c r="D76" s="195"/>
      <c r="E76" s="195"/>
      <c r="F76" s="195"/>
      <c r="G76" s="195"/>
      <c r="H76" s="195"/>
      <c r="I76" s="195"/>
      <c r="J76" s="195"/>
      <c r="K76" s="195"/>
      <c r="L76" s="195"/>
      <c r="M76" s="195"/>
      <c r="N76" s="195"/>
      <c r="O76" s="195"/>
      <c r="P76" s="195"/>
      <c r="Q76" s="195"/>
      <c r="R76" s="195"/>
      <c r="S76" s="195"/>
      <c r="T76" s="195"/>
      <c r="U76" s="195"/>
      <c r="V76" s="195"/>
      <c r="W76" s="195"/>
      <c r="X76" s="195"/>
      <c r="Y76" s="195"/>
    </row>
    <row r="77" spans="1:25" s="264" customFormat="1" ht="12.75" customHeight="1" thickBot="1" x14ac:dyDescent="0.35">
      <c r="A77" s="195"/>
      <c r="B77" s="195"/>
      <c r="C77" s="195"/>
      <c r="D77" s="195"/>
      <c r="E77" s="195"/>
      <c r="F77" s="195"/>
      <c r="G77" s="195"/>
      <c r="H77" s="195"/>
      <c r="I77" s="195"/>
      <c r="J77" s="195"/>
      <c r="K77" s="195"/>
      <c r="L77" s="195"/>
      <c r="M77" s="195"/>
      <c r="N77" s="195"/>
      <c r="O77" s="195"/>
      <c r="P77" s="195"/>
      <c r="Q77" s="195"/>
      <c r="R77" s="195"/>
      <c r="S77" s="195"/>
      <c r="T77" s="195"/>
      <c r="U77" s="195"/>
      <c r="V77" s="195"/>
      <c r="W77" s="195"/>
      <c r="X77" s="195"/>
      <c r="Y77" s="195"/>
    </row>
    <row r="78" spans="1:25" s="264" customFormat="1" ht="12.75" customHeight="1" thickBot="1" x14ac:dyDescent="0.35">
      <c r="A78" s="195"/>
      <c r="B78" s="462" t="s">
        <v>227</v>
      </c>
      <c r="C78" s="463" t="s">
        <v>156</v>
      </c>
      <c r="D78" s="464" t="s">
        <v>103</v>
      </c>
      <c r="E78" s="195"/>
      <c r="F78" s="195"/>
      <c r="G78" s="195"/>
      <c r="H78" s="195"/>
      <c r="I78" s="195"/>
      <c r="J78" s="195"/>
      <c r="K78" s="195"/>
      <c r="L78" s="195"/>
      <c r="M78" s="195"/>
      <c r="N78" s="195"/>
      <c r="O78" s="195"/>
      <c r="P78" s="195"/>
      <c r="Q78" s="195"/>
      <c r="R78" s="195"/>
      <c r="S78" s="195"/>
      <c r="T78" s="195"/>
      <c r="U78" s="195"/>
      <c r="V78" s="195"/>
      <c r="W78" s="195"/>
      <c r="X78" s="195"/>
      <c r="Y78" s="195"/>
    </row>
    <row r="79" spans="1:25" s="264" customFormat="1" ht="14.4" x14ac:dyDescent="0.3">
      <c r="A79" s="195"/>
      <c r="B79" s="465" t="s">
        <v>223</v>
      </c>
      <c r="C79" s="466"/>
      <c r="D79" s="553" t="s">
        <v>224</v>
      </c>
      <c r="E79" s="195"/>
      <c r="F79" s="195"/>
      <c r="G79" s="195"/>
      <c r="H79" s="195"/>
      <c r="I79" s="195"/>
      <c r="J79" s="195"/>
      <c r="K79" s="195"/>
      <c r="L79" s="195"/>
      <c r="M79" s="195"/>
      <c r="N79" s="195"/>
      <c r="O79" s="195"/>
      <c r="P79" s="195"/>
      <c r="Q79" s="195"/>
      <c r="R79" s="195"/>
      <c r="S79" s="195"/>
      <c r="T79" s="195"/>
      <c r="U79" s="195"/>
      <c r="V79" s="195"/>
      <c r="W79" s="195"/>
      <c r="X79" s="195"/>
      <c r="Y79" s="195"/>
    </row>
    <row r="80" spans="1:25" s="264" customFormat="1" ht="12.75" customHeight="1" thickBot="1" x14ac:dyDescent="0.35">
      <c r="A80" s="195"/>
      <c r="B80" s="441" t="s">
        <v>563</v>
      </c>
      <c r="C80" s="357"/>
      <c r="D80" s="281" t="s">
        <v>224</v>
      </c>
      <c r="E80" s="195"/>
      <c r="F80" s="195"/>
      <c r="G80" s="195"/>
      <c r="H80" s="195"/>
      <c r="I80" s="195"/>
      <c r="J80" s="195"/>
      <c r="K80" s="195"/>
      <c r="L80" s="195"/>
      <c r="M80" s="195"/>
      <c r="N80" s="195"/>
      <c r="O80" s="195"/>
      <c r="P80" s="195"/>
      <c r="Q80" s="195"/>
      <c r="R80" s="195"/>
      <c r="S80" s="195"/>
      <c r="T80" s="195"/>
      <c r="U80" s="195"/>
      <c r="V80" s="195"/>
      <c r="W80" s="195"/>
      <c r="X80" s="195"/>
      <c r="Y80" s="195"/>
    </row>
    <row r="81" spans="1:25" ht="12.75" customHeight="1" x14ac:dyDescent="0.3">
      <c r="A81" s="195"/>
      <c r="B81" s="201" t="s">
        <v>543</v>
      </c>
      <c r="C81" s="195"/>
      <c r="D81" s="195"/>
      <c r="E81" s="195"/>
      <c r="F81" s="195"/>
      <c r="G81" s="195"/>
      <c r="H81" s="195"/>
      <c r="I81" s="195"/>
      <c r="J81" s="195"/>
      <c r="K81" s="195"/>
      <c r="L81" s="195"/>
      <c r="M81" s="195"/>
      <c r="N81" s="195"/>
      <c r="O81" s="195"/>
      <c r="P81" s="195"/>
      <c r="Q81" s="195"/>
      <c r="R81" s="195"/>
      <c r="S81" s="195"/>
      <c r="T81" s="195"/>
      <c r="U81" s="195"/>
      <c r="V81" s="195"/>
      <c r="W81" s="195"/>
      <c r="X81" s="195"/>
      <c r="Y81" s="195"/>
    </row>
    <row r="82" spans="1:25" ht="12.75" customHeight="1" x14ac:dyDescent="0.3">
      <c r="A82" s="195"/>
      <c r="B82" s="195"/>
      <c r="C82" s="195"/>
      <c r="D82" s="195"/>
      <c r="E82" s="195"/>
      <c r="F82" s="195"/>
      <c r="G82" s="195"/>
      <c r="H82" s="195"/>
      <c r="I82" s="195"/>
      <c r="J82" s="195"/>
      <c r="K82" s="195"/>
      <c r="L82" s="195"/>
      <c r="M82" s="195"/>
      <c r="N82" s="195"/>
      <c r="O82" s="195"/>
      <c r="P82" s="195"/>
      <c r="Q82" s="195"/>
      <c r="R82" s="195"/>
      <c r="S82" s="195"/>
      <c r="T82" s="195"/>
      <c r="U82" s="195"/>
      <c r="V82" s="195"/>
      <c r="W82" s="195"/>
      <c r="X82" s="195"/>
      <c r="Y82" s="195"/>
    </row>
    <row r="83" spans="1:25" ht="12.75" customHeight="1" x14ac:dyDescent="0.3">
      <c r="A83" s="195"/>
      <c r="B83" s="195"/>
      <c r="C83" s="195"/>
      <c r="D83" s="195"/>
      <c r="E83" s="195"/>
      <c r="F83" s="195"/>
      <c r="G83" s="195"/>
      <c r="H83" s="195"/>
      <c r="I83" s="195"/>
      <c r="J83" s="195"/>
      <c r="K83" s="195"/>
      <c r="L83" s="195"/>
      <c r="M83" s="195"/>
      <c r="N83" s="195"/>
      <c r="O83" s="195"/>
      <c r="P83" s="195"/>
      <c r="Q83" s="195"/>
      <c r="R83" s="195"/>
      <c r="S83" s="195"/>
      <c r="T83" s="195"/>
      <c r="U83" s="195"/>
      <c r="V83" s="195"/>
      <c r="W83" s="195"/>
      <c r="X83" s="195"/>
      <c r="Y83" s="195"/>
    </row>
    <row r="84" spans="1:25" ht="12.75" customHeight="1" x14ac:dyDescent="0.3">
      <c r="A84" s="195"/>
      <c r="B84" s="195"/>
      <c r="C84" s="195"/>
      <c r="D84" s="195"/>
      <c r="E84" s="195"/>
      <c r="F84" s="195"/>
      <c r="G84" s="195"/>
      <c r="H84" s="195"/>
      <c r="I84" s="195"/>
      <c r="J84" s="195"/>
      <c r="K84" s="195"/>
      <c r="L84" s="195"/>
      <c r="M84" s="195"/>
      <c r="N84" s="195"/>
      <c r="O84" s="195"/>
      <c r="P84" s="195"/>
      <c r="Q84" s="195"/>
      <c r="R84" s="195"/>
      <c r="S84" s="195"/>
      <c r="T84" s="195"/>
      <c r="U84" s="195"/>
      <c r="V84" s="195"/>
      <c r="W84" s="195"/>
      <c r="X84" s="195"/>
      <c r="Y84" s="195"/>
    </row>
    <row r="85" spans="1:25" ht="12.75" customHeight="1" x14ac:dyDescent="0.3">
      <c r="A85" s="195"/>
      <c r="B85" s="195"/>
      <c r="C85" s="195"/>
      <c r="D85" s="195"/>
      <c r="E85" s="195"/>
      <c r="F85" s="195"/>
      <c r="G85" s="195"/>
      <c r="H85" s="195"/>
      <c r="I85" s="195"/>
      <c r="J85" s="195"/>
      <c r="K85" s="195"/>
      <c r="L85" s="195"/>
      <c r="M85" s="195"/>
      <c r="N85" s="195"/>
      <c r="O85" s="195"/>
      <c r="P85" s="195"/>
      <c r="Q85" s="195"/>
      <c r="R85" s="195"/>
      <c r="S85" s="195"/>
      <c r="T85" s="195"/>
      <c r="U85" s="195"/>
      <c r="V85" s="195"/>
      <c r="W85" s="195"/>
      <c r="X85" s="195"/>
      <c r="Y85" s="195"/>
    </row>
    <row r="86" spans="1:25" ht="12.75" customHeight="1" x14ac:dyDescent="0.3">
      <c r="A86" s="195"/>
      <c r="B86" s="195"/>
      <c r="C86" s="195"/>
      <c r="D86" s="195"/>
      <c r="E86" s="195"/>
      <c r="F86" s="195"/>
      <c r="G86" s="195"/>
      <c r="H86" s="195"/>
      <c r="I86" s="195"/>
      <c r="J86" s="195"/>
      <c r="K86" s="195"/>
      <c r="L86" s="195"/>
      <c r="M86" s="195"/>
      <c r="N86" s="195"/>
      <c r="O86" s="195"/>
      <c r="P86" s="195"/>
      <c r="Q86" s="195"/>
      <c r="R86" s="195"/>
      <c r="S86" s="195"/>
      <c r="T86" s="195"/>
      <c r="U86" s="195"/>
      <c r="V86" s="195"/>
      <c r="W86" s="195"/>
      <c r="X86" s="195"/>
      <c r="Y86" s="195"/>
    </row>
    <row r="87" spans="1:25" ht="12.75" customHeight="1" x14ac:dyDescent="0.3">
      <c r="A87" s="195"/>
      <c r="B87" s="195"/>
      <c r="C87" s="195"/>
      <c r="D87" s="195"/>
      <c r="E87" s="195"/>
      <c r="F87" s="195"/>
      <c r="G87" s="195"/>
      <c r="H87" s="195"/>
      <c r="I87" s="195"/>
      <c r="J87" s="195"/>
      <c r="K87" s="195"/>
      <c r="L87" s="195"/>
      <c r="M87" s="195"/>
      <c r="N87" s="195"/>
      <c r="O87" s="195"/>
      <c r="P87" s="195"/>
      <c r="Q87" s="195"/>
      <c r="R87" s="195"/>
      <c r="S87" s="195"/>
      <c r="T87" s="195"/>
      <c r="U87" s="195"/>
      <c r="V87" s="195"/>
      <c r="W87" s="195"/>
      <c r="X87" s="195"/>
      <c r="Y87" s="195"/>
    </row>
    <row r="88" spans="1:25" ht="12.75" customHeight="1" x14ac:dyDescent="0.3">
      <c r="A88" s="195"/>
      <c r="B88" s="195"/>
      <c r="C88" s="195"/>
      <c r="D88" s="195"/>
      <c r="E88" s="195"/>
      <c r="F88" s="195"/>
      <c r="G88" s="195"/>
      <c r="H88" s="195"/>
      <c r="I88" s="195"/>
      <c r="J88" s="195"/>
      <c r="K88" s="195"/>
      <c r="L88" s="195"/>
      <c r="M88" s="195"/>
      <c r="N88" s="195"/>
      <c r="O88" s="195"/>
      <c r="P88" s="195"/>
      <c r="Q88" s="195"/>
      <c r="R88" s="195"/>
      <c r="S88" s="195"/>
      <c r="T88" s="195"/>
      <c r="U88" s="195"/>
      <c r="V88" s="195"/>
      <c r="W88" s="195"/>
      <c r="X88" s="195"/>
      <c r="Y88" s="195"/>
    </row>
    <row r="89" spans="1:25" ht="12.75" customHeight="1" x14ac:dyDescent="0.3">
      <c r="A89" s="195"/>
      <c r="B89" s="195"/>
      <c r="C89" s="195"/>
      <c r="D89" s="195"/>
      <c r="E89" s="195"/>
      <c r="F89" s="195"/>
      <c r="G89" s="195"/>
      <c r="H89" s="195"/>
      <c r="I89" s="195"/>
      <c r="J89" s="195"/>
      <c r="K89" s="195"/>
      <c r="L89" s="195"/>
      <c r="M89" s="195"/>
      <c r="N89" s="195"/>
      <c r="O89" s="195"/>
      <c r="P89" s="195"/>
      <c r="Q89" s="195"/>
      <c r="R89" s="195"/>
      <c r="S89" s="195"/>
      <c r="T89" s="195"/>
      <c r="U89" s="195"/>
      <c r="V89" s="195"/>
      <c r="W89" s="195"/>
      <c r="X89" s="195"/>
      <c r="Y89" s="195"/>
    </row>
    <row r="90" spans="1:25" ht="12.75" customHeight="1" x14ac:dyDescent="0.3">
      <c r="A90" s="195"/>
      <c r="B90" s="195"/>
      <c r="C90" s="195"/>
      <c r="D90" s="195"/>
      <c r="E90" s="195"/>
      <c r="F90" s="195"/>
      <c r="G90" s="195"/>
      <c r="H90" s="195"/>
      <c r="I90" s="195"/>
      <c r="J90" s="195"/>
      <c r="K90" s="195"/>
      <c r="L90" s="195"/>
      <c r="M90" s="195"/>
      <c r="N90" s="195"/>
      <c r="O90" s="195"/>
      <c r="P90" s="195"/>
      <c r="Q90" s="195"/>
      <c r="R90" s="195"/>
      <c r="S90" s="195"/>
      <c r="T90" s="195"/>
      <c r="U90" s="195"/>
      <c r="V90" s="195"/>
      <c r="W90" s="195"/>
      <c r="X90" s="195"/>
      <c r="Y90" s="195"/>
    </row>
    <row r="91" spans="1:25" ht="12.75" customHeight="1" x14ac:dyDescent="0.3">
      <c r="A91" s="195"/>
      <c r="B91" s="195"/>
      <c r="C91" s="195"/>
      <c r="D91" s="195"/>
      <c r="E91" s="195"/>
      <c r="F91" s="195"/>
      <c r="G91" s="195"/>
      <c r="H91" s="195"/>
      <c r="I91" s="195"/>
      <c r="J91" s="195"/>
      <c r="K91" s="195"/>
      <c r="L91" s="195"/>
      <c r="M91" s="195"/>
      <c r="N91" s="195"/>
      <c r="O91" s="195"/>
      <c r="P91" s="195"/>
      <c r="Q91" s="195"/>
      <c r="R91" s="195"/>
      <c r="S91" s="195"/>
      <c r="T91" s="195"/>
      <c r="U91" s="195"/>
      <c r="V91" s="195"/>
      <c r="W91" s="195"/>
      <c r="X91" s="195"/>
      <c r="Y91" s="195"/>
    </row>
    <row r="92" spans="1:25" ht="12.75" customHeight="1" x14ac:dyDescent="0.3">
      <c r="A92" s="195"/>
      <c r="B92" s="195"/>
      <c r="C92" s="195"/>
      <c r="D92" s="195"/>
      <c r="E92" s="195"/>
      <c r="F92" s="195"/>
      <c r="G92" s="195"/>
      <c r="H92" s="195"/>
      <c r="I92" s="195"/>
      <c r="J92" s="195"/>
      <c r="K92" s="195"/>
      <c r="L92" s="195"/>
      <c r="M92" s="195"/>
      <c r="N92" s="195"/>
      <c r="O92" s="195"/>
      <c r="P92" s="195"/>
      <c r="Q92" s="195"/>
      <c r="R92" s="195"/>
      <c r="S92" s="195"/>
      <c r="T92" s="195"/>
      <c r="U92" s="195"/>
      <c r="V92" s="195"/>
      <c r="W92" s="195"/>
      <c r="X92" s="195"/>
      <c r="Y92" s="195"/>
    </row>
    <row r="93" spans="1:25" ht="12.75" customHeight="1" x14ac:dyDescent="0.3">
      <c r="A93" s="195"/>
      <c r="B93" s="195"/>
      <c r="C93" s="195"/>
      <c r="D93" s="195"/>
      <c r="E93" s="195"/>
      <c r="F93" s="195"/>
      <c r="G93" s="195"/>
      <c r="H93" s="195"/>
      <c r="I93" s="195"/>
      <c r="J93" s="195"/>
      <c r="K93" s="195"/>
      <c r="L93" s="195"/>
      <c r="M93" s="195"/>
      <c r="N93" s="195"/>
      <c r="O93" s="195"/>
      <c r="P93" s="195"/>
      <c r="Q93" s="195"/>
      <c r="R93" s="195"/>
      <c r="S93" s="195"/>
      <c r="T93" s="195"/>
      <c r="U93" s="195"/>
      <c r="V93" s="195"/>
      <c r="W93" s="195"/>
      <c r="X93" s="195"/>
      <c r="Y93" s="195"/>
    </row>
    <row r="94" spans="1:25" ht="12.75" customHeight="1" x14ac:dyDescent="0.3">
      <c r="A94" s="195"/>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row>
    <row r="95" spans="1:25" ht="12.75" customHeight="1" x14ac:dyDescent="0.3">
      <c r="A95" s="195"/>
      <c r="B95" s="195"/>
      <c r="C95" s="195"/>
      <c r="D95" s="195"/>
      <c r="E95" s="195"/>
      <c r="F95" s="195"/>
      <c r="G95" s="195"/>
      <c r="H95" s="195"/>
      <c r="I95" s="195"/>
      <c r="J95" s="195"/>
      <c r="K95" s="195"/>
      <c r="L95" s="195"/>
      <c r="M95" s="195"/>
      <c r="N95" s="195"/>
      <c r="O95" s="195"/>
      <c r="P95" s="195"/>
      <c r="Q95" s="195"/>
      <c r="R95" s="195"/>
      <c r="S95" s="195"/>
      <c r="T95" s="195"/>
      <c r="U95" s="195"/>
      <c r="V95" s="195"/>
      <c r="W95" s="195"/>
      <c r="X95" s="195"/>
      <c r="Y95" s="195"/>
    </row>
    <row r="96" spans="1:25" ht="12.75" customHeight="1" x14ac:dyDescent="0.3">
      <c r="A96" s="195"/>
      <c r="B96" s="195"/>
      <c r="C96" s="195"/>
      <c r="D96" s="195"/>
      <c r="E96" s="195"/>
      <c r="F96" s="195"/>
      <c r="G96" s="195"/>
      <c r="H96" s="195"/>
      <c r="I96" s="195"/>
      <c r="J96" s="195"/>
      <c r="K96" s="195"/>
      <c r="L96" s="195"/>
      <c r="M96" s="195"/>
      <c r="N96" s="195"/>
      <c r="O96" s="195"/>
      <c r="P96" s="195"/>
      <c r="Q96" s="195"/>
      <c r="R96" s="195"/>
      <c r="S96" s="195"/>
      <c r="T96" s="195"/>
      <c r="U96" s="195"/>
      <c r="V96" s="195"/>
      <c r="W96" s="195"/>
      <c r="X96" s="195"/>
      <c r="Y96" s="195"/>
    </row>
    <row r="97" spans="1:25" ht="12.75" customHeight="1" x14ac:dyDescent="0.3">
      <c r="A97" s="195"/>
      <c r="B97" s="195"/>
      <c r="C97" s="195"/>
      <c r="D97" s="195"/>
      <c r="E97" s="195"/>
      <c r="F97" s="195"/>
      <c r="G97" s="195"/>
      <c r="H97" s="195"/>
      <c r="I97" s="195"/>
      <c r="J97" s="195"/>
      <c r="K97" s="195"/>
      <c r="L97" s="195"/>
      <c r="M97" s="195"/>
      <c r="N97" s="195"/>
      <c r="O97" s="195"/>
      <c r="P97" s="195"/>
      <c r="Q97" s="195"/>
      <c r="R97" s="195"/>
      <c r="S97" s="195"/>
      <c r="T97" s="195"/>
      <c r="U97" s="195"/>
      <c r="V97" s="195"/>
      <c r="W97" s="195"/>
      <c r="X97" s="195"/>
      <c r="Y97" s="195"/>
    </row>
    <row r="98" spans="1:25" ht="12.75" customHeight="1" x14ac:dyDescent="0.3">
      <c r="A98" s="195"/>
      <c r="B98" s="195"/>
      <c r="C98" s="195"/>
      <c r="D98" s="195"/>
      <c r="E98" s="195"/>
      <c r="F98" s="195"/>
      <c r="G98" s="195"/>
      <c r="H98" s="195"/>
      <c r="I98" s="195"/>
      <c r="J98" s="195"/>
      <c r="K98" s="195"/>
      <c r="L98" s="195"/>
      <c r="M98" s="195"/>
      <c r="N98" s="195"/>
      <c r="O98" s="195"/>
      <c r="P98" s="195"/>
      <c r="Q98" s="195"/>
      <c r="R98" s="195"/>
      <c r="S98" s="195"/>
      <c r="T98" s="195"/>
      <c r="U98" s="195"/>
      <c r="V98" s="195"/>
      <c r="W98" s="195"/>
      <c r="X98" s="195"/>
      <c r="Y98" s="195"/>
    </row>
    <row r="99" spans="1:25" ht="12.75" customHeight="1" x14ac:dyDescent="0.3">
      <c r="A99" s="195"/>
      <c r="B99" s="195"/>
      <c r="C99" s="195"/>
      <c r="D99" s="195"/>
      <c r="E99" s="195"/>
      <c r="F99" s="195"/>
      <c r="G99" s="195"/>
      <c r="H99" s="195"/>
      <c r="I99" s="195"/>
      <c r="J99" s="195"/>
      <c r="K99" s="195"/>
      <c r="L99" s="195"/>
      <c r="M99" s="195"/>
      <c r="N99" s="195"/>
      <c r="O99" s="195"/>
      <c r="P99" s="195"/>
      <c r="Q99" s="195"/>
      <c r="R99" s="195"/>
      <c r="S99" s="195"/>
      <c r="T99" s="195"/>
      <c r="U99" s="195"/>
      <c r="V99" s="195"/>
      <c r="W99" s="195"/>
      <c r="X99" s="195"/>
      <c r="Y99" s="195"/>
    </row>
    <row r="100" spans="1:25" ht="12.75" customHeight="1" x14ac:dyDescent="0.3">
      <c r="A100" s="195"/>
      <c r="B100" s="195"/>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row>
    <row r="101" spans="1:25" ht="12.75" customHeight="1" x14ac:dyDescent="0.3">
      <c r="A101" s="195"/>
      <c r="B101" s="195"/>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row>
    <row r="102" spans="1:25" ht="12.75" customHeight="1" x14ac:dyDescent="0.3">
      <c r="A102" s="195"/>
      <c r="B102" s="195"/>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row>
    <row r="103" spans="1:25" ht="12.75" customHeight="1" x14ac:dyDescent="0.3">
      <c r="A103" s="195"/>
      <c r="B103" s="195"/>
      <c r="C103" s="195"/>
      <c r="D103" s="195"/>
      <c r="E103" s="195"/>
      <c r="F103" s="195"/>
      <c r="G103" s="195"/>
      <c r="H103" s="195"/>
      <c r="I103" s="195"/>
      <c r="J103" s="195"/>
      <c r="K103" s="195"/>
      <c r="L103" s="195"/>
      <c r="M103" s="195"/>
      <c r="N103" s="195"/>
      <c r="O103" s="195"/>
      <c r="P103" s="195"/>
      <c r="Q103" s="195"/>
      <c r="R103" s="195"/>
      <c r="S103" s="195"/>
      <c r="T103" s="195"/>
      <c r="U103" s="195"/>
      <c r="V103" s="195"/>
      <c r="W103" s="195"/>
      <c r="X103" s="195"/>
      <c r="Y103" s="195"/>
    </row>
    <row r="104" spans="1:25" ht="12.75" customHeight="1" x14ac:dyDescent="0.3">
      <c r="A104" s="195"/>
      <c r="B104" s="195"/>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row>
    <row r="105" spans="1:25" ht="12.75" customHeight="1" x14ac:dyDescent="0.3">
      <c r="A105" s="195"/>
      <c r="B105" s="195"/>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row>
    <row r="106" spans="1:25" ht="12.75" customHeight="1" x14ac:dyDescent="0.3">
      <c r="A106" s="195"/>
      <c r="B106" s="195"/>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row>
    <row r="107" spans="1:25" ht="12.75" customHeight="1" x14ac:dyDescent="0.3">
      <c r="A107" s="195"/>
      <c r="B107" s="195"/>
      <c r="C107" s="195"/>
      <c r="D107" s="195"/>
      <c r="E107" s="195"/>
      <c r="F107" s="195"/>
      <c r="G107" s="195"/>
      <c r="H107" s="195"/>
      <c r="I107" s="195"/>
      <c r="J107" s="195"/>
      <c r="K107" s="195"/>
      <c r="L107" s="195"/>
      <c r="M107" s="195"/>
      <c r="N107" s="195"/>
      <c r="O107" s="195"/>
      <c r="P107" s="195"/>
      <c r="Q107" s="195"/>
      <c r="R107" s="195"/>
      <c r="S107" s="195"/>
      <c r="T107" s="195"/>
      <c r="U107" s="195"/>
      <c r="V107" s="195"/>
      <c r="W107" s="195"/>
      <c r="X107" s="195"/>
      <c r="Y107" s="195"/>
    </row>
    <row r="108" spans="1:25" ht="12.75" customHeight="1" x14ac:dyDescent="0.3">
      <c r="A108" s="195"/>
      <c r="B108" s="195"/>
      <c r="C108" s="195"/>
      <c r="D108" s="195"/>
      <c r="E108" s="195"/>
      <c r="F108" s="195"/>
      <c r="G108" s="195"/>
      <c r="H108" s="195"/>
      <c r="I108" s="195"/>
      <c r="J108" s="195"/>
      <c r="K108" s="195"/>
      <c r="L108" s="195"/>
      <c r="M108" s="195"/>
      <c r="N108" s="195"/>
      <c r="O108" s="195"/>
      <c r="P108" s="195"/>
      <c r="Q108" s="195"/>
      <c r="R108" s="195"/>
      <c r="S108" s="195"/>
      <c r="T108" s="195"/>
      <c r="U108" s="195"/>
      <c r="V108" s="195"/>
      <c r="W108" s="195"/>
      <c r="X108" s="195"/>
      <c r="Y108" s="195"/>
    </row>
    <row r="109" spans="1:25" ht="12.75" customHeight="1" x14ac:dyDescent="0.3">
      <c r="A109" s="195"/>
      <c r="B109" s="195"/>
      <c r="C109" s="195"/>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row>
    <row r="110" spans="1:25" ht="12.75" customHeight="1" x14ac:dyDescent="0.3">
      <c r="A110" s="195"/>
      <c r="B110" s="195"/>
      <c r="C110" s="195"/>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row>
    <row r="111" spans="1:25" ht="12.75" customHeight="1" x14ac:dyDescent="0.3">
      <c r="A111" s="195"/>
      <c r="B111" s="195"/>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row>
    <row r="112" spans="1:25" ht="12.75" customHeight="1" x14ac:dyDescent="0.3">
      <c r="A112" s="195"/>
      <c r="B112" s="195"/>
      <c r="C112" s="195"/>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row>
    <row r="113" spans="1:25" ht="12.75" customHeight="1" x14ac:dyDescent="0.3">
      <c r="A113" s="195"/>
      <c r="B113" s="195"/>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row>
    <row r="114" spans="1:25" ht="12.75" customHeight="1" x14ac:dyDescent="0.3">
      <c r="A114" s="195"/>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row>
    <row r="115" spans="1:25" ht="12.75" customHeight="1" x14ac:dyDescent="0.3">
      <c r="A115" s="195"/>
      <c r="B115" s="195"/>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row>
    <row r="116" spans="1:25" ht="12.75" customHeight="1" x14ac:dyDescent="0.3">
      <c r="A116" s="195"/>
      <c r="B116" s="195"/>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row>
    <row r="117" spans="1:25" ht="12.75" customHeight="1" x14ac:dyDescent="0.3">
      <c r="A117" s="195"/>
      <c r="B117" s="195"/>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row>
    <row r="118" spans="1:25" ht="12.75" customHeight="1" x14ac:dyDescent="0.3">
      <c r="A118" s="195"/>
      <c r="B118" s="195"/>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row>
    <row r="119" spans="1:25" ht="12.75" customHeight="1" x14ac:dyDescent="0.3">
      <c r="A119" s="195"/>
      <c r="B119" s="195"/>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row>
    <row r="120" spans="1:25" ht="12.75" customHeight="1" x14ac:dyDescent="0.3">
      <c r="A120" s="195"/>
      <c r="B120" s="195"/>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row>
    <row r="121" spans="1:25" ht="12.75" customHeight="1" x14ac:dyDescent="0.3">
      <c r="A121" s="195"/>
      <c r="B121" s="195"/>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row>
    <row r="122" spans="1:25" ht="12.75" customHeight="1" x14ac:dyDescent="0.3">
      <c r="A122" s="195"/>
      <c r="B122" s="195"/>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row>
    <row r="123" spans="1:25" ht="12.75" customHeight="1" x14ac:dyDescent="0.3">
      <c r="A123" s="195"/>
      <c r="B123" s="195"/>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row>
    <row r="124" spans="1:25" ht="12.75" customHeight="1" x14ac:dyDescent="0.3">
      <c r="A124" s="195"/>
      <c r="B124" s="195"/>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row>
    <row r="125" spans="1:25" ht="12.75" customHeight="1" x14ac:dyDescent="0.3">
      <c r="A125" s="195"/>
      <c r="B125" s="195"/>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row>
    <row r="126" spans="1:25" ht="12.75" customHeight="1" x14ac:dyDescent="0.3">
      <c r="A126" s="195"/>
      <c r="B126" s="195"/>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row>
    <row r="127" spans="1:25" ht="12.75" customHeight="1" x14ac:dyDescent="0.3">
      <c r="A127" s="195"/>
      <c r="B127" s="195"/>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row>
    <row r="128" spans="1:25" ht="12.75" customHeight="1" x14ac:dyDescent="0.3">
      <c r="A128" s="195"/>
      <c r="B128" s="195"/>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row>
    <row r="129" spans="1:25" ht="12.75" customHeight="1" x14ac:dyDescent="0.3">
      <c r="A129" s="195"/>
      <c r="B129" s="195"/>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row>
    <row r="130" spans="1:25" ht="12.75" customHeight="1" x14ac:dyDescent="0.3">
      <c r="A130" s="195"/>
      <c r="B130" s="195"/>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row>
    <row r="131" spans="1:25" ht="12.75" customHeight="1" x14ac:dyDescent="0.3">
      <c r="A131" s="195"/>
      <c r="B131" s="195"/>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row>
    <row r="132" spans="1:25" ht="12.75" customHeight="1" x14ac:dyDescent="0.3">
      <c r="A132" s="195"/>
      <c r="B132" s="195"/>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row>
    <row r="133" spans="1:25" ht="12.75" customHeight="1" x14ac:dyDescent="0.3">
      <c r="A133" s="195"/>
      <c r="B133" s="195"/>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row>
    <row r="134" spans="1:25" ht="12.75" customHeight="1" x14ac:dyDescent="0.3">
      <c r="A134" s="195"/>
      <c r="B134" s="195"/>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row>
    <row r="135" spans="1:25" ht="12.75" customHeight="1" x14ac:dyDescent="0.3">
      <c r="A135" s="195"/>
      <c r="B135" s="195"/>
      <c r="C135" s="195"/>
      <c r="D135" s="195"/>
      <c r="E135" s="195"/>
      <c r="F135" s="195"/>
      <c r="G135" s="195"/>
      <c r="H135" s="195"/>
      <c r="I135" s="195"/>
      <c r="J135" s="195"/>
      <c r="K135" s="195"/>
      <c r="L135" s="195"/>
      <c r="M135" s="195"/>
      <c r="N135" s="195"/>
      <c r="O135" s="195"/>
      <c r="P135" s="195"/>
      <c r="Q135" s="195"/>
      <c r="R135" s="195"/>
      <c r="S135" s="195"/>
      <c r="T135" s="195"/>
      <c r="U135" s="195"/>
      <c r="V135" s="195"/>
      <c r="W135" s="195"/>
      <c r="X135" s="195"/>
      <c r="Y135" s="195"/>
    </row>
    <row r="136" spans="1:25" ht="12.75" customHeight="1" x14ac:dyDescent="0.3">
      <c r="A136" s="195"/>
      <c r="B136" s="195"/>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row>
    <row r="137" spans="1:25" ht="12.75" customHeight="1" x14ac:dyDescent="0.3">
      <c r="A137" s="195"/>
      <c r="B137" s="195"/>
      <c r="C137" s="195"/>
      <c r="D137" s="195"/>
      <c r="E137" s="195"/>
      <c r="F137" s="195"/>
      <c r="G137" s="195"/>
      <c r="H137" s="195"/>
      <c r="I137" s="195"/>
      <c r="J137" s="195"/>
      <c r="K137" s="195"/>
      <c r="L137" s="195"/>
      <c r="M137" s="195"/>
      <c r="N137" s="195"/>
      <c r="O137" s="195"/>
      <c r="P137" s="195"/>
      <c r="Q137" s="195"/>
      <c r="R137" s="195"/>
      <c r="S137" s="195"/>
      <c r="T137" s="195"/>
      <c r="U137" s="195"/>
      <c r="V137" s="195"/>
      <c r="W137" s="195"/>
      <c r="X137" s="195"/>
      <c r="Y137" s="195"/>
    </row>
    <row r="138" spans="1:25" ht="12.75" customHeight="1" x14ac:dyDescent="0.3">
      <c r="A138" s="195"/>
      <c r="B138" s="195"/>
      <c r="C138" s="195"/>
      <c r="D138" s="195"/>
      <c r="E138" s="195"/>
      <c r="F138" s="195"/>
      <c r="G138" s="195"/>
      <c r="H138" s="195"/>
      <c r="I138" s="195"/>
      <c r="J138" s="195"/>
      <c r="K138" s="195"/>
      <c r="L138" s="195"/>
      <c r="M138" s="195"/>
      <c r="N138" s="195"/>
      <c r="O138" s="195"/>
      <c r="P138" s="195"/>
      <c r="Q138" s="195"/>
      <c r="R138" s="195"/>
      <c r="S138" s="195"/>
      <c r="T138" s="195"/>
      <c r="U138" s="195"/>
      <c r="V138" s="195"/>
      <c r="W138" s="195"/>
      <c r="X138" s="195"/>
      <c r="Y138" s="195"/>
    </row>
    <row r="139" spans="1:25" ht="12.75" customHeight="1" x14ac:dyDescent="0.3">
      <c r="A139" s="195"/>
      <c r="B139" s="195"/>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row>
    <row r="140" spans="1:25" ht="12.75" customHeight="1" x14ac:dyDescent="0.3">
      <c r="A140" s="195"/>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row>
    <row r="141" spans="1:25" ht="12.75" customHeight="1" x14ac:dyDescent="0.3">
      <c r="A141" s="195"/>
      <c r="B141" s="195"/>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row>
    <row r="142" spans="1:25" ht="12.75" customHeight="1" x14ac:dyDescent="0.3">
      <c r="A142" s="195"/>
      <c r="B142" s="195"/>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row>
    <row r="143" spans="1:25" ht="12.75" customHeight="1" x14ac:dyDescent="0.3">
      <c r="A143" s="195"/>
      <c r="B143" s="195"/>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row>
    <row r="144" spans="1:25" ht="12.75" customHeight="1" x14ac:dyDescent="0.3">
      <c r="A144" s="195"/>
      <c r="B144" s="195"/>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row>
    <row r="145" spans="1:25" ht="12.75" customHeight="1" x14ac:dyDescent="0.3">
      <c r="A145" s="195"/>
      <c r="B145" s="195"/>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row>
    <row r="146" spans="1:25" ht="12.75" customHeight="1" x14ac:dyDescent="0.3">
      <c r="A146" s="195"/>
      <c r="B146" s="195"/>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row>
    <row r="147" spans="1:25" ht="12.75" customHeight="1" x14ac:dyDescent="0.3">
      <c r="A147" s="195"/>
      <c r="B147" s="195"/>
      <c r="C147" s="195"/>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row>
    <row r="148" spans="1:25" ht="12.75" customHeight="1" x14ac:dyDescent="0.3">
      <c r="A148" s="195"/>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row>
    <row r="149" spans="1:25" ht="12.75" customHeight="1" x14ac:dyDescent="0.3">
      <c r="A149" s="195"/>
      <c r="B149" s="195"/>
      <c r="C149" s="195"/>
      <c r="D149" s="195"/>
      <c r="E149" s="195"/>
      <c r="F149" s="195"/>
      <c r="G149" s="195"/>
      <c r="H149" s="195"/>
      <c r="I149" s="195"/>
      <c r="J149" s="195"/>
      <c r="K149" s="195"/>
      <c r="L149" s="195"/>
      <c r="M149" s="195"/>
      <c r="N149" s="195"/>
      <c r="O149" s="195"/>
      <c r="P149" s="195"/>
      <c r="Q149" s="195"/>
      <c r="R149" s="195"/>
      <c r="S149" s="195"/>
      <c r="T149" s="195"/>
      <c r="U149" s="195"/>
      <c r="V149" s="195"/>
      <c r="W149" s="195"/>
      <c r="X149" s="195"/>
      <c r="Y149" s="195"/>
    </row>
    <row r="150" spans="1:25" ht="12.75" customHeight="1" x14ac:dyDescent="0.3">
      <c r="A150" s="195"/>
      <c r="B150" s="195"/>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row>
    <row r="151" spans="1:25" ht="12.75" customHeight="1" x14ac:dyDescent="0.3">
      <c r="A151" s="195"/>
      <c r="B151" s="195"/>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row>
    <row r="152" spans="1:25" ht="12.75" customHeight="1" x14ac:dyDescent="0.3">
      <c r="A152" s="195"/>
      <c r="B152" s="195"/>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row>
    <row r="153" spans="1:25" ht="12.75" customHeight="1" x14ac:dyDescent="0.3">
      <c r="A153" s="195"/>
      <c r="B153" s="195"/>
      <c r="C153" s="195"/>
      <c r="D153" s="195"/>
      <c r="E153" s="195"/>
      <c r="F153" s="195"/>
      <c r="G153" s="195"/>
      <c r="H153" s="195"/>
      <c r="I153" s="195"/>
      <c r="J153" s="195"/>
      <c r="K153" s="195"/>
      <c r="L153" s="195"/>
      <c r="M153" s="195"/>
      <c r="N153" s="195"/>
      <c r="O153" s="195"/>
      <c r="P153" s="195"/>
      <c r="Q153" s="195"/>
      <c r="R153" s="195"/>
      <c r="S153" s="195"/>
      <c r="T153" s="195"/>
      <c r="U153" s="195"/>
      <c r="V153" s="195"/>
      <c r="W153" s="195"/>
      <c r="X153" s="195"/>
      <c r="Y153" s="195"/>
    </row>
    <row r="154" spans="1:25" ht="12.75" customHeight="1" x14ac:dyDescent="0.3">
      <c r="A154" s="195"/>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row>
    <row r="155" spans="1:25" ht="12.75" customHeight="1" x14ac:dyDescent="0.3">
      <c r="A155" s="195"/>
      <c r="B155" s="195"/>
      <c r="C155" s="195"/>
      <c r="D155" s="195"/>
      <c r="E155" s="195"/>
      <c r="F155" s="195"/>
      <c r="G155" s="195"/>
      <c r="H155" s="195"/>
      <c r="I155" s="195"/>
      <c r="J155" s="195"/>
      <c r="K155" s="195"/>
      <c r="L155" s="195"/>
      <c r="M155" s="195"/>
      <c r="N155" s="195"/>
      <c r="O155" s="195"/>
      <c r="P155" s="195"/>
      <c r="Q155" s="195"/>
      <c r="R155" s="195"/>
      <c r="S155" s="195"/>
      <c r="T155" s="195"/>
      <c r="U155" s="195"/>
      <c r="V155" s="195"/>
      <c r="W155" s="195"/>
      <c r="X155" s="195"/>
      <c r="Y155" s="195"/>
    </row>
    <row r="156" spans="1:25" ht="12.75" customHeight="1" x14ac:dyDescent="0.3">
      <c r="A156" s="195"/>
      <c r="B156" s="195"/>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row>
    <row r="157" spans="1:25" ht="12.75" customHeight="1" x14ac:dyDescent="0.3">
      <c r="A157" s="195"/>
      <c r="B157" s="195"/>
      <c r="C157" s="195"/>
      <c r="D157" s="195"/>
      <c r="E157" s="195"/>
      <c r="F157" s="195"/>
      <c r="G157" s="195"/>
      <c r="H157" s="195"/>
      <c r="I157" s="195"/>
      <c r="J157" s="195"/>
      <c r="K157" s="195"/>
      <c r="L157" s="195"/>
      <c r="M157" s="195"/>
      <c r="N157" s="195"/>
      <c r="O157" s="195"/>
      <c r="P157" s="195"/>
      <c r="Q157" s="195"/>
      <c r="R157" s="195"/>
      <c r="S157" s="195"/>
      <c r="T157" s="195"/>
      <c r="U157" s="195"/>
      <c r="V157" s="195"/>
      <c r="W157" s="195"/>
      <c r="X157" s="195"/>
      <c r="Y157" s="195"/>
    </row>
    <row r="158" spans="1:25" ht="12.75" customHeight="1" x14ac:dyDescent="0.3">
      <c r="A158" s="195"/>
      <c r="B158" s="195"/>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row>
    <row r="159" spans="1:25" ht="12.75" customHeight="1" x14ac:dyDescent="0.3">
      <c r="A159" s="195"/>
      <c r="B159" s="195"/>
      <c r="C159" s="195"/>
      <c r="D159" s="195"/>
      <c r="E159" s="195"/>
      <c r="F159" s="195"/>
      <c r="G159" s="195"/>
      <c r="H159" s="195"/>
      <c r="I159" s="195"/>
      <c r="J159" s="195"/>
      <c r="K159" s="195"/>
      <c r="L159" s="195"/>
      <c r="M159" s="195"/>
      <c r="N159" s="195"/>
      <c r="O159" s="195"/>
      <c r="P159" s="195"/>
      <c r="Q159" s="195"/>
      <c r="R159" s="195"/>
      <c r="S159" s="195"/>
      <c r="T159" s="195"/>
      <c r="U159" s="195"/>
      <c r="V159" s="195"/>
      <c r="W159" s="195"/>
      <c r="X159" s="195"/>
      <c r="Y159" s="195"/>
    </row>
    <row r="160" spans="1:25" ht="12.75" customHeight="1" x14ac:dyDescent="0.3">
      <c r="A160" s="195"/>
      <c r="B160" s="195"/>
      <c r="C160" s="195"/>
      <c r="D160" s="195"/>
      <c r="E160" s="195"/>
      <c r="F160" s="195"/>
      <c r="G160" s="195"/>
      <c r="H160" s="195"/>
      <c r="I160" s="195"/>
      <c r="J160" s="195"/>
      <c r="K160" s="195"/>
      <c r="L160" s="195"/>
      <c r="M160" s="195"/>
      <c r="N160" s="195"/>
      <c r="O160" s="195"/>
      <c r="P160" s="195"/>
      <c r="Q160" s="195"/>
      <c r="R160" s="195"/>
      <c r="S160" s="195"/>
      <c r="T160" s="195"/>
      <c r="U160" s="195"/>
      <c r="V160" s="195"/>
      <c r="W160" s="195"/>
      <c r="X160" s="195"/>
      <c r="Y160" s="195"/>
    </row>
    <row r="161" spans="1:25" ht="12.75" customHeight="1" x14ac:dyDescent="0.3">
      <c r="A161" s="195"/>
      <c r="B161" s="195"/>
      <c r="C161" s="195"/>
      <c r="D161" s="195"/>
      <c r="E161" s="195"/>
      <c r="F161" s="195"/>
      <c r="G161" s="195"/>
      <c r="H161" s="195"/>
      <c r="I161" s="195"/>
      <c r="J161" s="195"/>
      <c r="K161" s="195"/>
      <c r="L161" s="195"/>
      <c r="M161" s="195"/>
      <c r="N161" s="195"/>
      <c r="O161" s="195"/>
      <c r="P161" s="195"/>
      <c r="Q161" s="195"/>
      <c r="R161" s="195"/>
      <c r="S161" s="195"/>
      <c r="T161" s="195"/>
      <c r="U161" s="195"/>
      <c r="V161" s="195"/>
      <c r="W161" s="195"/>
      <c r="X161" s="195"/>
      <c r="Y161" s="195"/>
    </row>
    <row r="162" spans="1:25" ht="12.75" customHeight="1" x14ac:dyDescent="0.3">
      <c r="A162" s="195"/>
      <c r="B162" s="195"/>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row>
    <row r="163" spans="1:25" ht="12.75" customHeight="1" x14ac:dyDescent="0.3">
      <c r="A163" s="195"/>
      <c r="B163" s="195"/>
      <c r="C163" s="195"/>
      <c r="D163" s="195"/>
      <c r="E163" s="195"/>
      <c r="F163" s="195"/>
      <c r="G163" s="195"/>
      <c r="H163" s="195"/>
      <c r="I163" s="195"/>
      <c r="J163" s="195"/>
      <c r="K163" s="195"/>
      <c r="L163" s="195"/>
      <c r="M163" s="195"/>
      <c r="N163" s="195"/>
      <c r="O163" s="195"/>
      <c r="P163" s="195"/>
      <c r="Q163" s="195"/>
      <c r="R163" s="195"/>
      <c r="S163" s="195"/>
      <c r="T163" s="195"/>
      <c r="U163" s="195"/>
      <c r="V163" s="195"/>
      <c r="W163" s="195"/>
      <c r="X163" s="195"/>
      <c r="Y163" s="195"/>
    </row>
    <row r="164" spans="1:25" ht="12.75" customHeight="1" x14ac:dyDescent="0.3">
      <c r="A164" s="195"/>
      <c r="B164" s="195"/>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row>
    <row r="165" spans="1:25" ht="12.75" customHeight="1" x14ac:dyDescent="0.3">
      <c r="A165" s="195"/>
      <c r="B165" s="195"/>
      <c r="C165" s="195"/>
      <c r="D165" s="195"/>
      <c r="E165" s="195"/>
      <c r="F165" s="195"/>
      <c r="G165" s="195"/>
      <c r="H165" s="195"/>
      <c r="I165" s="195"/>
      <c r="J165" s="195"/>
      <c r="K165" s="195"/>
      <c r="L165" s="195"/>
      <c r="M165" s="195"/>
      <c r="N165" s="195"/>
      <c r="O165" s="195"/>
      <c r="P165" s="195"/>
      <c r="Q165" s="195"/>
      <c r="R165" s="195"/>
      <c r="S165" s="195"/>
      <c r="T165" s="195"/>
      <c r="U165" s="195"/>
      <c r="V165" s="195"/>
      <c r="W165" s="195"/>
      <c r="X165" s="195"/>
      <c r="Y165" s="195"/>
    </row>
    <row r="166" spans="1:25" ht="12.75" customHeight="1" x14ac:dyDescent="0.3">
      <c r="A166" s="195"/>
      <c r="B166" s="195"/>
      <c r="C166" s="195"/>
      <c r="D166" s="195"/>
      <c r="E166" s="195"/>
      <c r="F166" s="195"/>
      <c r="G166" s="195"/>
      <c r="H166" s="195"/>
      <c r="I166" s="195"/>
      <c r="J166" s="195"/>
      <c r="K166" s="195"/>
      <c r="L166" s="195"/>
      <c r="M166" s="195"/>
      <c r="N166" s="195"/>
      <c r="O166" s="195"/>
      <c r="P166" s="195"/>
      <c r="Q166" s="195"/>
      <c r="R166" s="195"/>
      <c r="S166" s="195"/>
      <c r="T166" s="195"/>
      <c r="U166" s="195"/>
      <c r="V166" s="195"/>
      <c r="W166" s="195"/>
      <c r="X166" s="195"/>
      <c r="Y166" s="195"/>
    </row>
    <row r="167" spans="1:25" ht="12.75" customHeight="1" x14ac:dyDescent="0.3">
      <c r="A167" s="195"/>
      <c r="B167" s="195"/>
      <c r="C167" s="195"/>
      <c r="D167" s="195"/>
      <c r="E167" s="195"/>
      <c r="F167" s="195"/>
      <c r="G167" s="195"/>
      <c r="H167" s="195"/>
      <c r="I167" s="195"/>
      <c r="J167" s="195"/>
      <c r="K167" s="195"/>
      <c r="L167" s="195"/>
      <c r="M167" s="195"/>
      <c r="N167" s="195"/>
      <c r="O167" s="195"/>
      <c r="P167" s="195"/>
      <c r="Q167" s="195"/>
      <c r="R167" s="195"/>
      <c r="S167" s="195"/>
      <c r="T167" s="195"/>
      <c r="U167" s="195"/>
      <c r="V167" s="195"/>
      <c r="W167" s="195"/>
      <c r="X167" s="195"/>
      <c r="Y167" s="195"/>
    </row>
    <row r="168" spans="1:25" ht="12.75" customHeight="1" x14ac:dyDescent="0.3">
      <c r="A168" s="195"/>
      <c r="B168" s="195"/>
      <c r="C168" s="195"/>
      <c r="D168" s="195"/>
      <c r="E168" s="195"/>
      <c r="F168" s="195"/>
      <c r="G168" s="195"/>
      <c r="H168" s="195"/>
      <c r="I168" s="195"/>
      <c r="J168" s="195"/>
      <c r="K168" s="195"/>
      <c r="L168" s="195"/>
      <c r="M168" s="195"/>
      <c r="N168" s="195"/>
      <c r="O168" s="195"/>
      <c r="P168" s="195"/>
      <c r="Q168" s="195"/>
      <c r="R168" s="195"/>
      <c r="S168" s="195"/>
      <c r="T168" s="195"/>
      <c r="U168" s="195"/>
      <c r="V168" s="195"/>
      <c r="W168" s="195"/>
      <c r="X168" s="195"/>
      <c r="Y168" s="195"/>
    </row>
    <row r="169" spans="1:25" ht="12.75" customHeight="1" x14ac:dyDescent="0.3">
      <c r="A169" s="195"/>
      <c r="B169" s="195"/>
      <c r="C169" s="195"/>
      <c r="D169" s="195"/>
      <c r="E169" s="195"/>
      <c r="F169" s="195"/>
      <c r="G169" s="195"/>
      <c r="H169" s="195"/>
      <c r="I169" s="195"/>
      <c r="J169" s="195"/>
      <c r="K169" s="195"/>
      <c r="L169" s="195"/>
      <c r="M169" s="195"/>
      <c r="N169" s="195"/>
      <c r="O169" s="195"/>
      <c r="P169" s="195"/>
      <c r="Q169" s="195"/>
      <c r="R169" s="195"/>
      <c r="S169" s="195"/>
      <c r="T169" s="195"/>
      <c r="U169" s="195"/>
      <c r="V169" s="195"/>
      <c r="W169" s="195"/>
      <c r="X169" s="195"/>
      <c r="Y169" s="195"/>
    </row>
    <row r="170" spans="1:25" ht="12.75" customHeight="1" x14ac:dyDescent="0.3">
      <c r="A170" s="195"/>
      <c r="B170" s="195"/>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row>
    <row r="171" spans="1:25" ht="12.75" customHeight="1" x14ac:dyDescent="0.3">
      <c r="A171" s="195"/>
      <c r="B171" s="195"/>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row>
    <row r="172" spans="1:25" ht="12.75" customHeight="1" x14ac:dyDescent="0.3">
      <c r="A172" s="195"/>
      <c r="B172" s="195"/>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row>
    <row r="173" spans="1:25" ht="12.75" customHeight="1" x14ac:dyDescent="0.3">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row>
    <row r="174" spans="1:25" ht="12.75" customHeight="1" x14ac:dyDescent="0.3">
      <c r="A174" s="195"/>
      <c r="B174" s="195"/>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row>
    <row r="175" spans="1:25" ht="12.75" customHeight="1" x14ac:dyDescent="0.3">
      <c r="A175" s="195"/>
      <c r="B175" s="195"/>
      <c r="C175" s="195"/>
      <c r="D175" s="195"/>
      <c r="E175" s="195"/>
      <c r="F175" s="195"/>
      <c r="G175" s="195"/>
      <c r="H175" s="195"/>
      <c r="I175" s="195"/>
      <c r="J175" s="195"/>
      <c r="K175" s="195"/>
      <c r="L175" s="195"/>
      <c r="M175" s="195"/>
      <c r="N175" s="195"/>
      <c r="O175" s="195"/>
      <c r="P175" s="195"/>
      <c r="Q175" s="195"/>
      <c r="R175" s="195"/>
      <c r="S175" s="195"/>
      <c r="T175" s="195"/>
      <c r="U175" s="195"/>
      <c r="V175" s="195"/>
      <c r="W175" s="195"/>
      <c r="X175" s="195"/>
      <c r="Y175" s="195"/>
    </row>
    <row r="176" spans="1:25" ht="12.75" customHeight="1" x14ac:dyDescent="0.3">
      <c r="A176" s="195"/>
      <c r="B176" s="195"/>
      <c r="C176" s="195"/>
      <c r="D176" s="195"/>
      <c r="E176" s="195"/>
      <c r="F176" s="195"/>
      <c r="G176" s="195"/>
      <c r="H176" s="195"/>
      <c r="I176" s="195"/>
      <c r="J176" s="195"/>
      <c r="K176" s="195"/>
      <c r="L176" s="195"/>
      <c r="M176" s="195"/>
      <c r="N176" s="195"/>
      <c r="O176" s="195"/>
      <c r="P176" s="195"/>
      <c r="Q176" s="195"/>
      <c r="R176" s="195"/>
      <c r="S176" s="195"/>
      <c r="T176" s="195"/>
      <c r="U176" s="195"/>
      <c r="V176" s="195"/>
      <c r="W176" s="195"/>
      <c r="X176" s="195"/>
      <c r="Y176" s="195"/>
    </row>
    <row r="177" spans="1:25" ht="12.75" customHeight="1" x14ac:dyDescent="0.3">
      <c r="A177" s="195"/>
      <c r="B177" s="195"/>
      <c r="C177" s="195"/>
      <c r="D177" s="195"/>
      <c r="E177" s="195"/>
      <c r="F177" s="195"/>
      <c r="G177" s="195"/>
      <c r="H177" s="195"/>
      <c r="I177" s="195"/>
      <c r="J177" s="195"/>
      <c r="K177" s="195"/>
      <c r="L177" s="195"/>
      <c r="M177" s="195"/>
      <c r="N177" s="195"/>
      <c r="O177" s="195"/>
      <c r="P177" s="195"/>
      <c r="Q177" s="195"/>
      <c r="R177" s="195"/>
      <c r="S177" s="195"/>
      <c r="T177" s="195"/>
      <c r="U177" s="195"/>
      <c r="V177" s="195"/>
      <c r="W177" s="195"/>
      <c r="X177" s="195"/>
      <c r="Y177" s="195"/>
    </row>
    <row r="178" spans="1:25" ht="12.75" customHeight="1" x14ac:dyDescent="0.3">
      <c r="A178" s="195"/>
      <c r="B178" s="195"/>
      <c r="C178" s="195"/>
      <c r="D178" s="195"/>
      <c r="E178" s="195"/>
      <c r="F178" s="195"/>
      <c r="G178" s="195"/>
      <c r="H178" s="195"/>
      <c r="I178" s="195"/>
      <c r="J178" s="195"/>
      <c r="K178" s="195"/>
      <c r="L178" s="195"/>
      <c r="M178" s="195"/>
      <c r="N178" s="195"/>
      <c r="O178" s="195"/>
      <c r="P178" s="195"/>
      <c r="Q178" s="195"/>
      <c r="R178" s="195"/>
      <c r="S178" s="195"/>
      <c r="T178" s="195"/>
      <c r="U178" s="195"/>
      <c r="V178" s="195"/>
      <c r="W178" s="195"/>
      <c r="X178" s="195"/>
      <c r="Y178" s="195"/>
    </row>
    <row r="179" spans="1:25" ht="12.75" customHeight="1" x14ac:dyDescent="0.3">
      <c r="A179" s="195"/>
      <c r="B179" s="195"/>
      <c r="C179" s="195"/>
      <c r="D179" s="195"/>
      <c r="E179" s="195"/>
      <c r="F179" s="195"/>
      <c r="G179" s="195"/>
      <c r="H179" s="195"/>
      <c r="I179" s="195"/>
      <c r="J179" s="195"/>
      <c r="K179" s="195"/>
      <c r="L179" s="195"/>
      <c r="M179" s="195"/>
      <c r="N179" s="195"/>
      <c r="O179" s="195"/>
      <c r="P179" s="195"/>
      <c r="Q179" s="195"/>
      <c r="R179" s="195"/>
      <c r="S179" s="195"/>
      <c r="T179" s="195"/>
      <c r="U179" s="195"/>
      <c r="V179" s="195"/>
      <c r="W179" s="195"/>
      <c r="X179" s="195"/>
      <c r="Y179" s="195"/>
    </row>
    <row r="180" spans="1:25" ht="12.75" customHeight="1" x14ac:dyDescent="0.3">
      <c r="A180" s="195"/>
      <c r="B180" s="195"/>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row>
    <row r="181" spans="1:25" ht="12.75" customHeight="1" x14ac:dyDescent="0.3">
      <c r="A181" s="195"/>
      <c r="B181" s="195"/>
      <c r="C181" s="195"/>
      <c r="D181" s="195"/>
      <c r="E181" s="195"/>
      <c r="F181" s="195"/>
      <c r="G181" s="195"/>
      <c r="H181" s="195"/>
      <c r="I181" s="195"/>
      <c r="J181" s="195"/>
      <c r="K181" s="195"/>
      <c r="L181" s="195"/>
      <c r="M181" s="195"/>
      <c r="N181" s="195"/>
      <c r="O181" s="195"/>
      <c r="P181" s="195"/>
      <c r="Q181" s="195"/>
      <c r="R181" s="195"/>
      <c r="S181" s="195"/>
      <c r="T181" s="195"/>
      <c r="U181" s="195"/>
      <c r="V181" s="195"/>
      <c r="W181" s="195"/>
      <c r="X181" s="195"/>
      <c r="Y181" s="195"/>
    </row>
    <row r="182" spans="1:25" ht="12.75" customHeight="1" x14ac:dyDescent="0.3">
      <c r="A182" s="195"/>
      <c r="B182" s="195"/>
      <c r="C182" s="195"/>
      <c r="D182" s="195"/>
      <c r="E182" s="195"/>
      <c r="F182" s="195"/>
      <c r="G182" s="195"/>
      <c r="H182" s="195"/>
      <c r="I182" s="195"/>
      <c r="J182" s="195"/>
      <c r="K182" s="195"/>
      <c r="L182" s="195"/>
      <c r="M182" s="195"/>
      <c r="N182" s="195"/>
      <c r="O182" s="195"/>
      <c r="P182" s="195"/>
      <c r="Q182" s="195"/>
      <c r="R182" s="195"/>
      <c r="S182" s="195"/>
      <c r="T182" s="195"/>
      <c r="U182" s="195"/>
      <c r="V182" s="195"/>
      <c r="W182" s="195"/>
      <c r="X182" s="195"/>
      <c r="Y182" s="195"/>
    </row>
    <row r="183" spans="1:25" ht="12.75" customHeight="1" x14ac:dyDescent="0.3">
      <c r="A183" s="195"/>
      <c r="B183" s="195"/>
      <c r="C183" s="195"/>
      <c r="D183" s="195"/>
      <c r="E183" s="195"/>
      <c r="F183" s="195"/>
      <c r="G183" s="195"/>
      <c r="H183" s="195"/>
      <c r="I183" s="195"/>
      <c r="J183" s="195"/>
      <c r="K183" s="195"/>
      <c r="L183" s="195"/>
      <c r="M183" s="195"/>
      <c r="N183" s="195"/>
      <c r="O183" s="195"/>
      <c r="P183" s="195"/>
      <c r="Q183" s="195"/>
      <c r="R183" s="195"/>
      <c r="S183" s="195"/>
      <c r="T183" s="195"/>
      <c r="U183" s="195"/>
      <c r="V183" s="195"/>
      <c r="W183" s="195"/>
      <c r="X183" s="195"/>
      <c r="Y183" s="195"/>
    </row>
    <row r="184" spans="1:25" ht="12.75" customHeight="1" x14ac:dyDescent="0.3">
      <c r="A184" s="195"/>
      <c r="B184" s="195"/>
      <c r="C184" s="195"/>
      <c r="D184" s="195"/>
      <c r="E184" s="195"/>
      <c r="F184" s="195"/>
      <c r="G184" s="195"/>
      <c r="H184" s="195"/>
      <c r="I184" s="195"/>
      <c r="J184" s="195"/>
      <c r="K184" s="195"/>
      <c r="L184" s="195"/>
      <c r="M184" s="195"/>
      <c r="N184" s="195"/>
      <c r="O184" s="195"/>
      <c r="P184" s="195"/>
      <c r="Q184" s="195"/>
      <c r="R184" s="195"/>
      <c r="S184" s="195"/>
      <c r="T184" s="195"/>
      <c r="U184" s="195"/>
      <c r="V184" s="195"/>
      <c r="W184" s="195"/>
      <c r="X184" s="195"/>
      <c r="Y184" s="195"/>
    </row>
    <row r="185" spans="1:25" ht="12.75" customHeight="1" x14ac:dyDescent="0.3">
      <c r="A185" s="195"/>
      <c r="B185" s="195"/>
      <c r="C185" s="195"/>
      <c r="D185" s="195"/>
      <c r="E185" s="195"/>
      <c r="F185" s="195"/>
      <c r="G185" s="195"/>
      <c r="H185" s="195"/>
      <c r="I185" s="195"/>
      <c r="J185" s="195"/>
      <c r="K185" s="195"/>
      <c r="L185" s="195"/>
      <c r="M185" s="195"/>
      <c r="N185" s="195"/>
      <c r="O185" s="195"/>
      <c r="P185" s="195"/>
      <c r="Q185" s="195"/>
      <c r="R185" s="195"/>
      <c r="S185" s="195"/>
      <c r="T185" s="195"/>
      <c r="U185" s="195"/>
      <c r="V185" s="195"/>
      <c r="W185" s="195"/>
      <c r="X185" s="195"/>
      <c r="Y185" s="195"/>
    </row>
    <row r="186" spans="1:25" ht="12.75" customHeight="1" x14ac:dyDescent="0.3">
      <c r="A186" s="195"/>
      <c r="B186" s="195"/>
      <c r="C186" s="195"/>
      <c r="D186" s="195"/>
      <c r="E186" s="195"/>
      <c r="F186" s="195"/>
      <c r="G186" s="195"/>
      <c r="H186" s="195"/>
      <c r="I186" s="195"/>
      <c r="J186" s="195"/>
      <c r="K186" s="195"/>
      <c r="L186" s="195"/>
      <c r="M186" s="195"/>
      <c r="N186" s="195"/>
      <c r="O186" s="195"/>
      <c r="P186" s="195"/>
      <c r="Q186" s="195"/>
      <c r="R186" s="195"/>
      <c r="S186" s="195"/>
      <c r="T186" s="195"/>
      <c r="U186" s="195"/>
      <c r="V186" s="195"/>
      <c r="W186" s="195"/>
      <c r="X186" s="195"/>
      <c r="Y186" s="195"/>
    </row>
    <row r="187" spans="1:25" ht="12.75" customHeight="1" x14ac:dyDescent="0.3">
      <c r="A187" s="195"/>
      <c r="B187" s="195"/>
      <c r="C187" s="195"/>
      <c r="D187" s="195"/>
      <c r="E187" s="195"/>
      <c r="F187" s="195"/>
      <c r="G187" s="195"/>
      <c r="H187" s="195"/>
      <c r="I187" s="195"/>
      <c r="J187" s="195"/>
      <c r="K187" s="195"/>
      <c r="L187" s="195"/>
      <c r="M187" s="195"/>
      <c r="N187" s="195"/>
      <c r="O187" s="195"/>
      <c r="P187" s="195"/>
      <c r="Q187" s="195"/>
      <c r="R187" s="195"/>
      <c r="S187" s="195"/>
      <c r="T187" s="195"/>
      <c r="U187" s="195"/>
      <c r="V187" s="195"/>
      <c r="W187" s="195"/>
      <c r="X187" s="195"/>
      <c r="Y187" s="195"/>
    </row>
    <row r="188" spans="1:25" ht="12.75" customHeight="1" x14ac:dyDescent="0.3">
      <c r="A188" s="195"/>
      <c r="B188" s="195"/>
      <c r="C188" s="195"/>
      <c r="D188" s="195"/>
      <c r="E188" s="195"/>
      <c r="F188" s="195"/>
      <c r="G188" s="195"/>
      <c r="H188" s="195"/>
      <c r="I188" s="195"/>
      <c r="J188" s="195"/>
      <c r="K188" s="195"/>
      <c r="L188" s="195"/>
      <c r="M188" s="195"/>
      <c r="N188" s="195"/>
      <c r="O188" s="195"/>
      <c r="P188" s="195"/>
      <c r="Q188" s="195"/>
      <c r="R188" s="195"/>
      <c r="S188" s="195"/>
      <c r="T188" s="195"/>
      <c r="U188" s="195"/>
      <c r="V188" s="195"/>
      <c r="W188" s="195"/>
      <c r="X188" s="195"/>
      <c r="Y188" s="195"/>
    </row>
    <row r="189" spans="1:25" ht="12.75" customHeight="1" x14ac:dyDescent="0.3">
      <c r="A189" s="195"/>
      <c r="B189" s="195"/>
      <c r="C189" s="195"/>
      <c r="D189" s="195"/>
      <c r="E189" s="195"/>
      <c r="F189" s="195"/>
      <c r="G189" s="195"/>
      <c r="H189" s="195"/>
      <c r="I189" s="195"/>
      <c r="J189" s="195"/>
      <c r="K189" s="195"/>
      <c r="L189" s="195"/>
      <c r="M189" s="195"/>
      <c r="N189" s="195"/>
      <c r="O189" s="195"/>
      <c r="P189" s="195"/>
      <c r="Q189" s="195"/>
      <c r="R189" s="195"/>
      <c r="S189" s="195"/>
      <c r="T189" s="195"/>
      <c r="U189" s="195"/>
      <c r="V189" s="195"/>
      <c r="W189" s="195"/>
      <c r="X189" s="195"/>
      <c r="Y189" s="195"/>
    </row>
    <row r="190" spans="1:25" ht="12.75" customHeight="1" x14ac:dyDescent="0.3">
      <c r="A190" s="195"/>
      <c r="B190" s="195"/>
      <c r="C190" s="195"/>
      <c r="D190" s="195"/>
      <c r="E190" s="195"/>
      <c r="F190" s="195"/>
      <c r="G190" s="195"/>
      <c r="H190" s="195"/>
      <c r="I190" s="195"/>
      <c r="J190" s="195"/>
      <c r="K190" s="195"/>
      <c r="L190" s="195"/>
      <c r="M190" s="195"/>
      <c r="N190" s="195"/>
      <c r="O190" s="195"/>
      <c r="P190" s="195"/>
      <c r="Q190" s="195"/>
      <c r="R190" s="195"/>
      <c r="S190" s="195"/>
      <c r="T190" s="195"/>
      <c r="U190" s="195"/>
      <c r="V190" s="195"/>
      <c r="W190" s="195"/>
      <c r="X190" s="195"/>
      <c r="Y190" s="195"/>
    </row>
    <row r="191" spans="1:25" ht="12.75" customHeight="1" x14ac:dyDescent="0.3">
      <c r="A191" s="195"/>
      <c r="B191" s="195"/>
      <c r="C191" s="195"/>
      <c r="D191" s="195"/>
      <c r="E191" s="195"/>
      <c r="F191" s="195"/>
      <c r="G191" s="195"/>
      <c r="H191" s="195"/>
      <c r="I191" s="195"/>
      <c r="J191" s="195"/>
      <c r="K191" s="195"/>
      <c r="L191" s="195"/>
      <c r="M191" s="195"/>
      <c r="N191" s="195"/>
      <c r="O191" s="195"/>
      <c r="P191" s="195"/>
      <c r="Q191" s="195"/>
      <c r="R191" s="195"/>
      <c r="S191" s="195"/>
      <c r="T191" s="195"/>
      <c r="U191" s="195"/>
      <c r="V191" s="195"/>
      <c r="W191" s="195"/>
      <c r="X191" s="195"/>
      <c r="Y191" s="195"/>
    </row>
    <row r="192" spans="1:25" ht="12.75" customHeight="1" x14ac:dyDescent="0.3">
      <c r="A192" s="195"/>
      <c r="B192" s="195"/>
      <c r="C192" s="195"/>
      <c r="D192" s="195"/>
      <c r="E192" s="195"/>
      <c r="F192" s="195"/>
      <c r="G192" s="195"/>
      <c r="H192" s="195"/>
      <c r="I192" s="195"/>
      <c r="J192" s="195"/>
      <c r="K192" s="195"/>
      <c r="L192" s="195"/>
      <c r="M192" s="195"/>
      <c r="N192" s="195"/>
      <c r="O192" s="195"/>
      <c r="P192" s="195"/>
      <c r="Q192" s="195"/>
      <c r="R192" s="195"/>
      <c r="S192" s="195"/>
      <c r="T192" s="195"/>
      <c r="U192" s="195"/>
      <c r="V192" s="195"/>
      <c r="W192" s="195"/>
      <c r="X192" s="195"/>
      <c r="Y192" s="195"/>
    </row>
    <row r="193" spans="1:25" ht="12.75" customHeight="1" x14ac:dyDescent="0.3">
      <c r="A193" s="195"/>
      <c r="B193" s="195"/>
      <c r="C193" s="195"/>
      <c r="D193" s="195"/>
      <c r="E193" s="195"/>
      <c r="F193" s="195"/>
      <c r="G193" s="195"/>
      <c r="H193" s="195"/>
      <c r="I193" s="195"/>
      <c r="J193" s="195"/>
      <c r="K193" s="195"/>
      <c r="L193" s="195"/>
      <c r="M193" s="195"/>
      <c r="N193" s="195"/>
      <c r="O193" s="195"/>
      <c r="P193" s="195"/>
      <c r="Q193" s="195"/>
      <c r="R193" s="195"/>
      <c r="S193" s="195"/>
      <c r="T193" s="195"/>
      <c r="U193" s="195"/>
      <c r="V193" s="195"/>
      <c r="W193" s="195"/>
      <c r="X193" s="195"/>
      <c r="Y193" s="195"/>
    </row>
    <row r="194" spans="1:25" ht="12.75" customHeight="1" x14ac:dyDescent="0.3">
      <c r="A194" s="195"/>
      <c r="B194" s="195"/>
      <c r="C194" s="195"/>
      <c r="D194" s="195"/>
      <c r="E194" s="195"/>
      <c r="F194" s="195"/>
      <c r="G194" s="195"/>
      <c r="H194" s="195"/>
      <c r="I194" s="195"/>
      <c r="J194" s="195"/>
      <c r="K194" s="195"/>
      <c r="L194" s="195"/>
      <c r="M194" s="195"/>
      <c r="N194" s="195"/>
      <c r="O194" s="195"/>
      <c r="P194" s="195"/>
      <c r="Q194" s="195"/>
      <c r="R194" s="195"/>
      <c r="S194" s="195"/>
      <c r="T194" s="195"/>
      <c r="U194" s="195"/>
      <c r="V194" s="195"/>
      <c r="W194" s="195"/>
      <c r="X194" s="195"/>
      <c r="Y194" s="195"/>
    </row>
    <row r="195" spans="1:25" ht="12.75" customHeight="1" x14ac:dyDescent="0.3">
      <c r="A195" s="195"/>
      <c r="B195" s="195"/>
      <c r="C195" s="195"/>
      <c r="D195" s="195"/>
      <c r="E195" s="195"/>
      <c r="F195" s="195"/>
      <c r="G195" s="195"/>
      <c r="H195" s="195"/>
      <c r="I195" s="195"/>
      <c r="J195" s="195"/>
      <c r="K195" s="195"/>
      <c r="L195" s="195"/>
      <c r="M195" s="195"/>
      <c r="N195" s="195"/>
      <c r="O195" s="195"/>
      <c r="P195" s="195"/>
      <c r="Q195" s="195"/>
      <c r="R195" s="195"/>
      <c r="S195" s="195"/>
      <c r="T195" s="195"/>
      <c r="U195" s="195"/>
      <c r="V195" s="195"/>
      <c r="W195" s="195"/>
      <c r="X195" s="195"/>
      <c r="Y195" s="195"/>
    </row>
    <row r="196" spans="1:25" ht="12.75" customHeight="1" x14ac:dyDescent="0.3">
      <c r="A196" s="195"/>
      <c r="B196" s="195"/>
      <c r="C196" s="195"/>
      <c r="D196" s="195"/>
      <c r="E196" s="195"/>
      <c r="F196" s="195"/>
      <c r="G196" s="195"/>
      <c r="H196" s="195"/>
      <c r="I196" s="195"/>
      <c r="J196" s="195"/>
      <c r="K196" s="195"/>
      <c r="L196" s="195"/>
      <c r="M196" s="195"/>
      <c r="N196" s="195"/>
      <c r="O196" s="195"/>
      <c r="P196" s="195"/>
      <c r="Q196" s="195"/>
      <c r="R196" s="195"/>
      <c r="S196" s="195"/>
      <c r="T196" s="195"/>
      <c r="U196" s="195"/>
      <c r="V196" s="195"/>
      <c r="W196" s="195"/>
      <c r="X196" s="195"/>
      <c r="Y196" s="195"/>
    </row>
    <row r="197" spans="1:25" ht="12.75" customHeight="1" x14ac:dyDescent="0.3">
      <c r="A197" s="195"/>
      <c r="B197" s="195"/>
      <c r="C197" s="195"/>
      <c r="D197" s="195"/>
      <c r="E197" s="195"/>
      <c r="F197" s="195"/>
      <c r="G197" s="195"/>
      <c r="H197" s="195"/>
      <c r="I197" s="195"/>
      <c r="J197" s="195"/>
      <c r="K197" s="195"/>
      <c r="L197" s="195"/>
      <c r="M197" s="195"/>
      <c r="N197" s="195"/>
      <c r="O197" s="195"/>
      <c r="P197" s="195"/>
      <c r="Q197" s="195"/>
      <c r="R197" s="195"/>
      <c r="S197" s="195"/>
      <c r="T197" s="195"/>
      <c r="U197" s="195"/>
      <c r="V197" s="195"/>
      <c r="W197" s="195"/>
      <c r="X197" s="195"/>
      <c r="Y197" s="195"/>
    </row>
    <row r="198" spans="1:25" ht="12.75" customHeight="1" x14ac:dyDescent="0.3">
      <c r="A198" s="195"/>
      <c r="B198" s="195"/>
      <c r="C198" s="195"/>
      <c r="D198" s="195"/>
      <c r="E198" s="195"/>
      <c r="F198" s="195"/>
      <c r="G198" s="195"/>
      <c r="H198" s="195"/>
      <c r="I198" s="195"/>
      <c r="J198" s="195"/>
      <c r="K198" s="195"/>
      <c r="L198" s="195"/>
      <c r="M198" s="195"/>
      <c r="N198" s="195"/>
      <c r="O198" s="195"/>
      <c r="P198" s="195"/>
      <c r="Q198" s="195"/>
      <c r="R198" s="195"/>
      <c r="S198" s="195"/>
      <c r="T198" s="195"/>
      <c r="U198" s="195"/>
      <c r="V198" s="195"/>
      <c r="W198" s="195"/>
      <c r="X198" s="195"/>
      <c r="Y198" s="195"/>
    </row>
    <row r="199" spans="1:25" ht="12.75" customHeight="1" x14ac:dyDescent="0.3">
      <c r="A199" s="195"/>
      <c r="B199" s="195"/>
      <c r="C199" s="195"/>
      <c r="D199" s="195"/>
      <c r="E199" s="195"/>
      <c r="F199" s="195"/>
      <c r="G199" s="195"/>
      <c r="H199" s="195"/>
      <c r="I199" s="195"/>
      <c r="J199" s="195"/>
      <c r="K199" s="195"/>
      <c r="L199" s="195"/>
      <c r="M199" s="195"/>
      <c r="N199" s="195"/>
      <c r="O199" s="195"/>
      <c r="P199" s="195"/>
      <c r="Q199" s="195"/>
      <c r="R199" s="195"/>
      <c r="S199" s="195"/>
      <c r="T199" s="195"/>
      <c r="U199" s="195"/>
      <c r="V199" s="195"/>
      <c r="W199" s="195"/>
      <c r="X199" s="195"/>
      <c r="Y199" s="195"/>
    </row>
    <row r="200" spans="1:25" ht="12.75" customHeight="1" x14ac:dyDescent="0.3">
      <c r="A200" s="195"/>
      <c r="B200" s="195"/>
      <c r="C200" s="195"/>
      <c r="D200" s="195"/>
      <c r="E200" s="195"/>
      <c r="F200" s="195"/>
      <c r="G200" s="195"/>
      <c r="H200" s="195"/>
      <c r="I200" s="195"/>
      <c r="J200" s="195"/>
      <c r="K200" s="195"/>
      <c r="L200" s="195"/>
      <c r="M200" s="195"/>
      <c r="N200" s="195"/>
      <c r="O200" s="195"/>
      <c r="P200" s="195"/>
      <c r="Q200" s="195"/>
      <c r="R200" s="195"/>
      <c r="S200" s="195"/>
      <c r="T200" s="195"/>
      <c r="U200" s="195"/>
      <c r="V200" s="195"/>
      <c r="W200" s="195"/>
      <c r="X200" s="195"/>
      <c r="Y200" s="195"/>
    </row>
    <row r="201" spans="1:25" ht="12.75" customHeight="1" x14ac:dyDescent="0.3">
      <c r="A201" s="195"/>
      <c r="B201" s="195"/>
      <c r="C201" s="195"/>
      <c r="D201" s="195"/>
      <c r="E201" s="195"/>
      <c r="F201" s="195"/>
      <c r="G201" s="195"/>
      <c r="H201" s="195"/>
      <c r="I201" s="195"/>
      <c r="J201" s="195"/>
      <c r="K201" s="195"/>
      <c r="L201" s="195"/>
      <c r="M201" s="195"/>
      <c r="N201" s="195"/>
      <c r="O201" s="195"/>
      <c r="P201" s="195"/>
      <c r="Q201" s="195"/>
      <c r="R201" s="195"/>
      <c r="S201" s="195"/>
      <c r="T201" s="195"/>
      <c r="U201" s="195"/>
      <c r="V201" s="195"/>
      <c r="W201" s="195"/>
      <c r="X201" s="195"/>
      <c r="Y201" s="195"/>
    </row>
    <row r="202" spans="1:25" ht="12.75" customHeight="1" x14ac:dyDescent="0.3">
      <c r="A202" s="195"/>
      <c r="B202" s="195"/>
      <c r="C202" s="195"/>
      <c r="D202" s="195"/>
      <c r="E202" s="195"/>
      <c r="F202" s="195"/>
      <c r="G202" s="195"/>
      <c r="H202" s="195"/>
      <c r="I202" s="195"/>
      <c r="J202" s="195"/>
      <c r="K202" s="195"/>
      <c r="L202" s="195"/>
      <c r="M202" s="195"/>
      <c r="N202" s="195"/>
      <c r="O202" s="195"/>
      <c r="P202" s="195"/>
      <c r="Q202" s="195"/>
      <c r="R202" s="195"/>
      <c r="S202" s="195"/>
      <c r="T202" s="195"/>
      <c r="U202" s="195"/>
      <c r="V202" s="195"/>
      <c r="W202" s="195"/>
      <c r="X202" s="195"/>
      <c r="Y202" s="195"/>
    </row>
    <row r="203" spans="1:25" ht="12.75" customHeight="1" x14ac:dyDescent="0.3">
      <c r="A203" s="195"/>
      <c r="B203" s="195"/>
      <c r="C203" s="195"/>
      <c r="D203" s="195"/>
      <c r="E203" s="195"/>
      <c r="F203" s="195"/>
      <c r="G203" s="195"/>
      <c r="H203" s="195"/>
      <c r="I203" s="195"/>
      <c r="J203" s="195"/>
      <c r="K203" s="195"/>
      <c r="L203" s="195"/>
      <c r="M203" s="195"/>
      <c r="N203" s="195"/>
      <c r="O203" s="195"/>
      <c r="P203" s="195"/>
      <c r="Q203" s="195"/>
      <c r="R203" s="195"/>
      <c r="S203" s="195"/>
      <c r="T203" s="195"/>
      <c r="U203" s="195"/>
      <c r="V203" s="195"/>
      <c r="W203" s="195"/>
      <c r="X203" s="195"/>
      <c r="Y203" s="195"/>
    </row>
    <row r="204" spans="1:25" ht="12.75" customHeight="1" x14ac:dyDescent="0.3">
      <c r="A204" s="195"/>
      <c r="B204" s="195"/>
      <c r="C204" s="195"/>
      <c r="D204" s="195"/>
      <c r="E204" s="195"/>
      <c r="F204" s="195"/>
      <c r="G204" s="195"/>
      <c r="H204" s="195"/>
      <c r="I204" s="195"/>
      <c r="J204" s="195"/>
      <c r="K204" s="195"/>
      <c r="L204" s="195"/>
      <c r="M204" s="195"/>
      <c r="N204" s="195"/>
      <c r="O204" s="195"/>
      <c r="P204" s="195"/>
      <c r="Q204" s="195"/>
      <c r="R204" s="195"/>
      <c r="S204" s="195"/>
      <c r="T204" s="195"/>
      <c r="U204" s="195"/>
      <c r="V204" s="195"/>
      <c r="W204" s="195"/>
      <c r="X204" s="195"/>
      <c r="Y204" s="195"/>
    </row>
    <row r="205" spans="1:25" ht="12.75" customHeight="1" x14ac:dyDescent="0.3">
      <c r="A205" s="195"/>
      <c r="B205" s="195"/>
      <c r="C205" s="195"/>
      <c r="D205" s="195"/>
      <c r="E205" s="195"/>
      <c r="F205" s="195"/>
      <c r="G205" s="195"/>
      <c r="H205" s="195"/>
      <c r="I205" s="195"/>
      <c r="J205" s="195"/>
      <c r="K205" s="195"/>
      <c r="L205" s="195"/>
      <c r="M205" s="195"/>
      <c r="N205" s="195"/>
      <c r="O205" s="195"/>
      <c r="P205" s="195"/>
      <c r="Q205" s="195"/>
      <c r="R205" s="195"/>
      <c r="S205" s="195"/>
      <c r="T205" s="195"/>
      <c r="U205" s="195"/>
      <c r="V205" s="195"/>
      <c r="W205" s="195"/>
      <c r="X205" s="195"/>
      <c r="Y205" s="195"/>
    </row>
    <row r="206" spans="1:25" ht="12.75" customHeight="1" x14ac:dyDescent="0.3">
      <c r="A206" s="195"/>
      <c r="B206" s="195"/>
      <c r="C206" s="195"/>
      <c r="D206" s="195"/>
      <c r="E206" s="195"/>
      <c r="F206" s="195"/>
      <c r="G206" s="195"/>
      <c r="H206" s="195"/>
      <c r="I206" s="195"/>
      <c r="J206" s="195"/>
      <c r="K206" s="195"/>
      <c r="L206" s="195"/>
      <c r="M206" s="195"/>
      <c r="N206" s="195"/>
      <c r="O206" s="195"/>
      <c r="P206" s="195"/>
      <c r="Q206" s="195"/>
      <c r="R206" s="195"/>
      <c r="S206" s="195"/>
      <c r="T206" s="195"/>
      <c r="U206" s="195"/>
      <c r="V206" s="195"/>
      <c r="W206" s="195"/>
      <c r="X206" s="195"/>
      <c r="Y206" s="195"/>
    </row>
    <row r="207" spans="1:25" ht="12.75" customHeight="1" x14ac:dyDescent="0.3">
      <c r="A207" s="195"/>
      <c r="B207" s="195"/>
      <c r="C207" s="195"/>
      <c r="D207" s="195"/>
      <c r="E207" s="195"/>
      <c r="F207" s="195"/>
      <c r="G207" s="195"/>
      <c r="H207" s="195"/>
      <c r="I207" s="195"/>
      <c r="J207" s="195"/>
      <c r="K207" s="195"/>
      <c r="L207" s="195"/>
      <c r="M207" s="195"/>
      <c r="N207" s="195"/>
      <c r="O207" s="195"/>
      <c r="P207" s="195"/>
      <c r="Q207" s="195"/>
      <c r="R207" s="195"/>
      <c r="S207" s="195"/>
      <c r="T207" s="195"/>
      <c r="U207" s="195"/>
      <c r="V207" s="195"/>
      <c r="W207" s="195"/>
      <c r="X207" s="195"/>
      <c r="Y207" s="195"/>
    </row>
    <row r="208" spans="1:25" ht="12.75" customHeight="1" x14ac:dyDescent="0.3">
      <c r="A208" s="195"/>
      <c r="B208" s="195"/>
      <c r="C208" s="195"/>
      <c r="D208" s="195"/>
      <c r="E208" s="195"/>
      <c r="F208" s="195"/>
      <c r="G208" s="195"/>
      <c r="H208" s="195"/>
      <c r="I208" s="195"/>
      <c r="J208" s="195"/>
      <c r="K208" s="195"/>
      <c r="L208" s="195"/>
      <c r="M208" s="195"/>
      <c r="N208" s="195"/>
      <c r="O208" s="195"/>
      <c r="P208" s="195"/>
      <c r="Q208" s="195"/>
      <c r="R208" s="195"/>
      <c r="S208" s="195"/>
      <c r="T208" s="195"/>
      <c r="U208" s="195"/>
      <c r="V208" s="195"/>
      <c r="W208" s="195"/>
      <c r="X208" s="195"/>
      <c r="Y208" s="195"/>
    </row>
    <row r="209" spans="1:25" ht="12.75" customHeight="1" x14ac:dyDescent="0.3">
      <c r="A209" s="195"/>
      <c r="B209" s="195"/>
      <c r="C209" s="195"/>
      <c r="D209" s="195"/>
      <c r="E209" s="195"/>
      <c r="F209" s="195"/>
      <c r="G209" s="195"/>
      <c r="H209" s="195"/>
      <c r="I209" s="195"/>
      <c r="J209" s="195"/>
      <c r="K209" s="195"/>
      <c r="L209" s="195"/>
      <c r="M209" s="195"/>
      <c r="N209" s="195"/>
      <c r="O209" s="195"/>
      <c r="P209" s="195"/>
      <c r="Q209" s="195"/>
      <c r="R209" s="195"/>
      <c r="S209" s="195"/>
      <c r="T209" s="195"/>
      <c r="U209" s="195"/>
      <c r="V209" s="195"/>
      <c r="W209" s="195"/>
      <c r="X209" s="195"/>
      <c r="Y209" s="195"/>
    </row>
    <row r="210" spans="1:25" ht="12.75" customHeight="1" x14ac:dyDescent="0.3">
      <c r="A210" s="195"/>
      <c r="B210" s="195"/>
      <c r="C210" s="195"/>
      <c r="D210" s="195"/>
      <c r="E210" s="195"/>
      <c r="F210" s="195"/>
      <c r="G210" s="195"/>
      <c r="H210" s="195"/>
      <c r="I210" s="195"/>
      <c r="J210" s="195"/>
      <c r="K210" s="195"/>
      <c r="L210" s="195"/>
      <c r="M210" s="195"/>
      <c r="N210" s="195"/>
      <c r="O210" s="195"/>
      <c r="P210" s="195"/>
      <c r="Q210" s="195"/>
      <c r="R210" s="195"/>
      <c r="S210" s="195"/>
      <c r="T210" s="195"/>
      <c r="U210" s="195"/>
      <c r="V210" s="195"/>
      <c r="W210" s="195"/>
      <c r="X210" s="195"/>
      <c r="Y210" s="195"/>
    </row>
    <row r="211" spans="1:25" ht="12.75" customHeight="1" x14ac:dyDescent="0.3">
      <c r="A211" s="195"/>
      <c r="B211" s="195"/>
      <c r="C211" s="195"/>
      <c r="D211" s="195"/>
      <c r="E211" s="195"/>
      <c r="F211" s="195"/>
      <c r="G211" s="195"/>
      <c r="H211" s="195"/>
      <c r="I211" s="195"/>
      <c r="J211" s="195"/>
      <c r="K211" s="195"/>
      <c r="L211" s="195"/>
      <c r="M211" s="195"/>
      <c r="N211" s="195"/>
      <c r="O211" s="195"/>
      <c r="P211" s="195"/>
      <c r="Q211" s="195"/>
      <c r="R211" s="195"/>
      <c r="S211" s="195"/>
      <c r="T211" s="195"/>
      <c r="U211" s="195"/>
      <c r="V211" s="195"/>
      <c r="W211" s="195"/>
      <c r="X211" s="195"/>
      <c r="Y211" s="195"/>
    </row>
    <row r="212" spans="1:25" ht="12.75" customHeight="1" x14ac:dyDescent="0.3">
      <c r="A212" s="195"/>
      <c r="B212" s="195"/>
      <c r="C212" s="195"/>
      <c r="D212" s="195"/>
      <c r="E212" s="195"/>
      <c r="F212" s="195"/>
      <c r="G212" s="195"/>
      <c r="H212" s="195"/>
      <c r="I212" s="195"/>
      <c r="J212" s="195"/>
      <c r="K212" s="195"/>
      <c r="L212" s="195"/>
      <c r="M212" s="195"/>
      <c r="N212" s="195"/>
      <c r="O212" s="195"/>
      <c r="P212" s="195"/>
      <c r="Q212" s="195"/>
      <c r="R212" s="195"/>
      <c r="S212" s="195"/>
      <c r="T212" s="195"/>
      <c r="U212" s="195"/>
      <c r="V212" s="195"/>
      <c r="W212" s="195"/>
      <c r="X212" s="195"/>
      <c r="Y212" s="195"/>
    </row>
    <row r="213" spans="1:25" ht="12.75" customHeight="1" x14ac:dyDescent="0.3">
      <c r="A213" s="195"/>
      <c r="B213" s="195"/>
      <c r="C213" s="195"/>
      <c r="D213" s="195"/>
      <c r="E213" s="195"/>
      <c r="F213" s="195"/>
      <c r="G213" s="195"/>
      <c r="H213" s="195"/>
      <c r="I213" s="195"/>
      <c r="J213" s="195"/>
      <c r="K213" s="195"/>
      <c r="L213" s="195"/>
      <c r="M213" s="195"/>
      <c r="N213" s="195"/>
      <c r="O213" s="195"/>
      <c r="P213" s="195"/>
      <c r="Q213" s="195"/>
      <c r="R213" s="195"/>
      <c r="S213" s="195"/>
      <c r="T213" s="195"/>
      <c r="U213" s="195"/>
      <c r="V213" s="195"/>
      <c r="W213" s="195"/>
      <c r="X213" s="195"/>
      <c r="Y213" s="195"/>
    </row>
    <row r="214" spans="1:25" ht="12.75" customHeight="1" x14ac:dyDescent="0.3">
      <c r="A214" s="195"/>
      <c r="B214" s="195"/>
      <c r="C214" s="195"/>
      <c r="D214" s="195"/>
      <c r="E214" s="195"/>
      <c r="F214" s="195"/>
      <c r="G214" s="195"/>
      <c r="H214" s="195"/>
      <c r="I214" s="195"/>
      <c r="J214" s="195"/>
      <c r="K214" s="195"/>
      <c r="L214" s="195"/>
      <c r="M214" s="195"/>
      <c r="N214" s="195"/>
      <c r="O214" s="195"/>
      <c r="P214" s="195"/>
      <c r="Q214" s="195"/>
      <c r="R214" s="195"/>
      <c r="S214" s="195"/>
      <c r="T214" s="195"/>
      <c r="U214" s="195"/>
      <c r="V214" s="195"/>
      <c r="W214" s="195"/>
      <c r="X214" s="195"/>
      <c r="Y214" s="195"/>
    </row>
    <row r="215" spans="1:25" ht="12.75" customHeight="1" x14ac:dyDescent="0.3">
      <c r="A215" s="195"/>
      <c r="B215" s="195"/>
      <c r="C215" s="195"/>
      <c r="D215" s="195"/>
      <c r="E215" s="195"/>
      <c r="F215" s="195"/>
      <c r="G215" s="195"/>
      <c r="H215" s="195"/>
      <c r="I215" s="195"/>
      <c r="J215" s="195"/>
      <c r="K215" s="195"/>
      <c r="L215" s="195"/>
      <c r="M215" s="195"/>
      <c r="N215" s="195"/>
      <c r="O215" s="195"/>
      <c r="P215" s="195"/>
      <c r="Q215" s="195"/>
      <c r="R215" s="195"/>
      <c r="S215" s="195"/>
      <c r="T215" s="195"/>
      <c r="U215" s="195"/>
      <c r="V215" s="195"/>
      <c r="W215" s="195"/>
      <c r="X215" s="195"/>
      <c r="Y215" s="195"/>
    </row>
    <row r="216" spans="1:25" ht="12.75" customHeight="1" x14ac:dyDescent="0.3">
      <c r="A216" s="195"/>
      <c r="B216" s="195"/>
      <c r="C216" s="195"/>
      <c r="D216" s="195"/>
      <c r="E216" s="195"/>
      <c r="F216" s="195"/>
      <c r="G216" s="195"/>
      <c r="H216" s="195"/>
      <c r="I216" s="195"/>
      <c r="J216" s="195"/>
      <c r="K216" s="195"/>
      <c r="L216" s="195"/>
      <c r="M216" s="195"/>
      <c r="N216" s="195"/>
      <c r="O216" s="195"/>
      <c r="P216" s="195"/>
      <c r="Q216" s="195"/>
      <c r="R216" s="195"/>
      <c r="S216" s="195"/>
      <c r="T216" s="195"/>
      <c r="U216" s="195"/>
      <c r="V216" s="195"/>
      <c r="W216" s="195"/>
      <c r="X216" s="195"/>
      <c r="Y216" s="195"/>
    </row>
    <row r="217" spans="1:25" ht="12.75" customHeight="1" x14ac:dyDescent="0.3">
      <c r="A217" s="195"/>
      <c r="B217" s="195"/>
      <c r="C217" s="195"/>
      <c r="D217" s="195"/>
      <c r="E217" s="195"/>
      <c r="F217" s="195"/>
      <c r="G217" s="195"/>
      <c r="H217" s="195"/>
      <c r="I217" s="195"/>
      <c r="J217" s="195"/>
      <c r="K217" s="195"/>
      <c r="L217" s="195"/>
      <c r="M217" s="195"/>
      <c r="N217" s="195"/>
      <c r="O217" s="195"/>
      <c r="P217" s="195"/>
      <c r="Q217" s="195"/>
      <c r="R217" s="195"/>
      <c r="S217" s="195"/>
      <c r="T217" s="195"/>
      <c r="U217" s="195"/>
      <c r="V217" s="195"/>
      <c r="W217" s="195"/>
      <c r="X217" s="195"/>
      <c r="Y217" s="195"/>
    </row>
    <row r="218" spans="1:25" ht="12.75" customHeight="1" x14ac:dyDescent="0.3">
      <c r="A218" s="195"/>
      <c r="B218" s="195"/>
      <c r="C218" s="195"/>
      <c r="D218" s="195"/>
      <c r="E218" s="195"/>
      <c r="F218" s="195"/>
      <c r="G218" s="195"/>
      <c r="H218" s="195"/>
      <c r="I218" s="195"/>
      <c r="J218" s="195"/>
      <c r="K218" s="195"/>
      <c r="L218" s="195"/>
      <c r="M218" s="195"/>
      <c r="N218" s="195"/>
      <c r="O218" s="195"/>
      <c r="P218" s="195"/>
      <c r="Q218" s="195"/>
      <c r="R218" s="195"/>
      <c r="S218" s="195"/>
      <c r="T218" s="195"/>
      <c r="U218" s="195"/>
      <c r="V218" s="195"/>
      <c r="W218" s="195"/>
      <c r="X218" s="195"/>
      <c r="Y218" s="195"/>
    </row>
    <row r="219" spans="1:25" ht="12.75" customHeight="1" x14ac:dyDescent="0.3">
      <c r="A219" s="195"/>
      <c r="B219" s="195"/>
      <c r="C219" s="195"/>
      <c r="D219" s="195"/>
      <c r="E219" s="195"/>
      <c r="F219" s="195"/>
      <c r="G219" s="195"/>
      <c r="H219" s="195"/>
      <c r="I219" s="195"/>
      <c r="J219" s="195"/>
      <c r="K219" s="195"/>
      <c r="L219" s="195"/>
      <c r="M219" s="195"/>
      <c r="N219" s="195"/>
      <c r="O219" s="195"/>
      <c r="P219" s="195"/>
      <c r="Q219" s="195"/>
      <c r="R219" s="195"/>
      <c r="S219" s="195"/>
      <c r="T219" s="195"/>
      <c r="U219" s="195"/>
      <c r="V219" s="195"/>
      <c r="W219" s="195"/>
      <c r="X219" s="195"/>
      <c r="Y219" s="195"/>
    </row>
    <row r="220" spans="1:25" ht="12.75" customHeight="1" x14ac:dyDescent="0.3">
      <c r="A220" s="195"/>
      <c r="B220" s="195"/>
      <c r="C220" s="195"/>
      <c r="D220" s="195"/>
      <c r="E220" s="195"/>
      <c r="F220" s="195"/>
      <c r="G220" s="195"/>
      <c r="H220" s="195"/>
      <c r="I220" s="195"/>
      <c r="J220" s="195"/>
      <c r="K220" s="195"/>
      <c r="L220" s="195"/>
      <c r="M220" s="195"/>
      <c r="N220" s="195"/>
      <c r="O220" s="195"/>
      <c r="P220" s="195"/>
      <c r="Q220" s="195"/>
      <c r="R220" s="195"/>
      <c r="S220" s="195"/>
      <c r="T220" s="195"/>
      <c r="U220" s="195"/>
      <c r="V220" s="195"/>
      <c r="W220" s="195"/>
      <c r="X220" s="195"/>
      <c r="Y220" s="195"/>
    </row>
    <row r="221" spans="1:25" ht="12.75" customHeight="1" x14ac:dyDescent="0.3">
      <c r="A221" s="195"/>
      <c r="B221" s="195"/>
      <c r="C221" s="195"/>
      <c r="D221" s="195"/>
      <c r="E221" s="195"/>
      <c r="F221" s="195"/>
      <c r="G221" s="195"/>
      <c r="H221" s="195"/>
      <c r="I221" s="195"/>
      <c r="J221" s="195"/>
      <c r="K221" s="195"/>
      <c r="L221" s="195"/>
      <c r="M221" s="195"/>
      <c r="N221" s="195"/>
      <c r="O221" s="195"/>
      <c r="P221" s="195"/>
      <c r="Q221" s="195"/>
      <c r="R221" s="195"/>
      <c r="S221" s="195"/>
      <c r="T221" s="195"/>
      <c r="U221" s="195"/>
      <c r="V221" s="195"/>
      <c r="W221" s="195"/>
      <c r="X221" s="195"/>
      <c r="Y221" s="195"/>
    </row>
    <row r="222" spans="1:25" ht="12.75" customHeight="1" x14ac:dyDescent="0.3">
      <c r="A222" s="195"/>
      <c r="B222" s="195"/>
      <c r="C222" s="195"/>
      <c r="D222" s="195"/>
      <c r="E222" s="195"/>
      <c r="F222" s="195"/>
      <c r="G222" s="195"/>
      <c r="H222" s="195"/>
      <c r="I222" s="195"/>
      <c r="J222" s="195"/>
      <c r="K222" s="195"/>
      <c r="L222" s="195"/>
      <c r="M222" s="195"/>
      <c r="N222" s="195"/>
      <c r="O222" s="195"/>
      <c r="P222" s="195"/>
      <c r="Q222" s="195"/>
      <c r="R222" s="195"/>
      <c r="S222" s="195"/>
      <c r="T222" s="195"/>
      <c r="U222" s="195"/>
      <c r="V222" s="195"/>
      <c r="W222" s="195"/>
      <c r="X222" s="195"/>
      <c r="Y222" s="195"/>
    </row>
    <row r="223" spans="1:25" ht="12.75" customHeight="1" x14ac:dyDescent="0.3">
      <c r="A223" s="195"/>
      <c r="B223" s="195"/>
      <c r="C223" s="195"/>
      <c r="D223" s="195"/>
      <c r="E223" s="195"/>
      <c r="F223" s="195"/>
      <c r="G223" s="195"/>
      <c r="H223" s="195"/>
      <c r="I223" s="195"/>
      <c r="J223" s="195"/>
      <c r="K223" s="195"/>
      <c r="L223" s="195"/>
      <c r="M223" s="195"/>
      <c r="N223" s="195"/>
      <c r="O223" s="195"/>
      <c r="P223" s="195"/>
      <c r="Q223" s="195"/>
      <c r="R223" s="195"/>
      <c r="S223" s="195"/>
      <c r="T223" s="195"/>
      <c r="U223" s="195"/>
      <c r="V223" s="195"/>
      <c r="W223" s="195"/>
      <c r="X223" s="195"/>
      <c r="Y223" s="195"/>
    </row>
    <row r="224" spans="1:25" ht="12.75" customHeight="1" x14ac:dyDescent="0.3">
      <c r="A224" s="195"/>
      <c r="B224" s="195"/>
      <c r="C224" s="195"/>
      <c r="D224" s="195"/>
      <c r="E224" s="195"/>
      <c r="F224" s="195"/>
      <c r="G224" s="195"/>
      <c r="H224" s="195"/>
      <c r="I224" s="195"/>
      <c r="J224" s="195"/>
      <c r="K224" s="195"/>
      <c r="L224" s="195"/>
      <c r="M224" s="195"/>
      <c r="N224" s="195"/>
      <c r="O224" s="195"/>
      <c r="P224" s="195"/>
      <c r="Q224" s="195"/>
      <c r="R224" s="195"/>
      <c r="S224" s="195"/>
      <c r="T224" s="195"/>
      <c r="U224" s="195"/>
      <c r="V224" s="195"/>
      <c r="W224" s="195"/>
      <c r="X224" s="195"/>
      <c r="Y224" s="195"/>
    </row>
    <row r="225" spans="1:25" ht="12.75" customHeight="1" x14ac:dyDescent="0.3">
      <c r="A225" s="195"/>
      <c r="B225" s="195"/>
      <c r="C225" s="195"/>
      <c r="D225" s="195"/>
      <c r="E225" s="195"/>
      <c r="F225" s="195"/>
      <c r="G225" s="195"/>
      <c r="H225" s="195"/>
      <c r="I225" s="195"/>
      <c r="J225" s="195"/>
      <c r="K225" s="195"/>
      <c r="L225" s="195"/>
      <c r="M225" s="195"/>
      <c r="N225" s="195"/>
      <c r="O225" s="195"/>
      <c r="P225" s="195"/>
      <c r="Q225" s="195"/>
      <c r="R225" s="195"/>
      <c r="S225" s="195"/>
      <c r="T225" s="195"/>
      <c r="U225" s="195"/>
      <c r="V225" s="195"/>
      <c r="W225" s="195"/>
      <c r="X225" s="195"/>
      <c r="Y225" s="195"/>
    </row>
    <row r="226" spans="1:25" ht="12.75" customHeight="1" x14ac:dyDescent="0.3">
      <c r="A226" s="195"/>
      <c r="B226" s="195"/>
      <c r="C226" s="195"/>
      <c r="D226" s="195"/>
      <c r="E226" s="195"/>
      <c r="F226" s="195"/>
      <c r="G226" s="195"/>
      <c r="H226" s="195"/>
      <c r="I226" s="195"/>
      <c r="J226" s="195"/>
      <c r="K226" s="195"/>
      <c r="L226" s="195"/>
      <c r="M226" s="195"/>
      <c r="N226" s="195"/>
      <c r="O226" s="195"/>
      <c r="P226" s="195"/>
      <c r="Q226" s="195"/>
      <c r="R226" s="195"/>
      <c r="S226" s="195"/>
      <c r="T226" s="195"/>
      <c r="U226" s="195"/>
      <c r="V226" s="195"/>
      <c r="W226" s="195"/>
      <c r="X226" s="195"/>
      <c r="Y226" s="195"/>
    </row>
    <row r="227" spans="1:25" ht="12.75" customHeight="1" x14ac:dyDescent="0.3">
      <c r="A227" s="195"/>
      <c r="B227" s="195"/>
      <c r="C227" s="195"/>
      <c r="D227" s="195"/>
      <c r="E227" s="195"/>
      <c r="F227" s="195"/>
      <c r="G227" s="195"/>
      <c r="H227" s="195"/>
      <c r="I227" s="195"/>
      <c r="J227" s="195"/>
      <c r="K227" s="195"/>
      <c r="L227" s="195"/>
      <c r="M227" s="195"/>
      <c r="N227" s="195"/>
      <c r="O227" s="195"/>
      <c r="P227" s="195"/>
      <c r="Q227" s="195"/>
      <c r="R227" s="195"/>
      <c r="S227" s="195"/>
      <c r="T227" s="195"/>
      <c r="U227" s="195"/>
      <c r="V227" s="195"/>
      <c r="W227" s="195"/>
      <c r="X227" s="195"/>
      <c r="Y227" s="195"/>
    </row>
    <row r="228" spans="1:25" ht="12.75" customHeight="1" x14ac:dyDescent="0.3">
      <c r="A228" s="195"/>
      <c r="B228" s="195"/>
      <c r="C228" s="195"/>
      <c r="D228" s="195"/>
      <c r="E228" s="195"/>
      <c r="F228" s="195"/>
      <c r="G228" s="195"/>
      <c r="H228" s="195"/>
      <c r="I228" s="195"/>
      <c r="J228" s="195"/>
      <c r="K228" s="195"/>
      <c r="L228" s="195"/>
      <c r="M228" s="195"/>
      <c r="N228" s="195"/>
      <c r="O228" s="195"/>
      <c r="P228" s="195"/>
      <c r="Q228" s="195"/>
      <c r="R228" s="195"/>
      <c r="S228" s="195"/>
      <c r="T228" s="195"/>
      <c r="U228" s="195"/>
      <c r="V228" s="195"/>
      <c r="W228" s="195"/>
      <c r="X228" s="195"/>
      <c r="Y228" s="195"/>
    </row>
    <row r="229" spans="1:25" ht="12.75" customHeight="1" x14ac:dyDescent="0.3">
      <c r="A229" s="195"/>
      <c r="B229" s="195"/>
      <c r="C229" s="195"/>
      <c r="D229" s="195"/>
      <c r="E229" s="195"/>
      <c r="F229" s="195"/>
      <c r="G229" s="195"/>
      <c r="H229" s="195"/>
      <c r="I229" s="195"/>
      <c r="J229" s="195"/>
      <c r="K229" s="195"/>
      <c r="L229" s="195"/>
      <c r="M229" s="195"/>
      <c r="N229" s="195"/>
      <c r="O229" s="195"/>
      <c r="P229" s="195"/>
      <c r="Q229" s="195"/>
      <c r="R229" s="195"/>
      <c r="S229" s="195"/>
      <c r="T229" s="195"/>
      <c r="U229" s="195"/>
      <c r="V229" s="195"/>
      <c r="W229" s="195"/>
      <c r="X229" s="195"/>
      <c r="Y229" s="195"/>
    </row>
    <row r="230" spans="1:25" ht="12.75" customHeight="1" x14ac:dyDescent="0.3">
      <c r="A230" s="195"/>
      <c r="B230" s="195"/>
      <c r="C230" s="195"/>
      <c r="D230" s="195"/>
      <c r="E230" s="195"/>
      <c r="F230" s="195"/>
      <c r="G230" s="195"/>
      <c r="H230" s="195"/>
      <c r="I230" s="195"/>
      <c r="J230" s="195"/>
      <c r="K230" s="195"/>
      <c r="L230" s="195"/>
      <c r="M230" s="195"/>
      <c r="N230" s="195"/>
      <c r="O230" s="195"/>
      <c r="P230" s="195"/>
      <c r="Q230" s="195"/>
      <c r="R230" s="195"/>
      <c r="S230" s="195"/>
      <c r="T230" s="195"/>
      <c r="U230" s="195"/>
      <c r="V230" s="195"/>
      <c r="W230" s="195"/>
      <c r="X230" s="195"/>
      <c r="Y230" s="195"/>
    </row>
    <row r="231" spans="1:25" ht="12.75" customHeight="1" x14ac:dyDescent="0.3">
      <c r="A231" s="195"/>
      <c r="B231" s="195"/>
      <c r="C231" s="195"/>
      <c r="D231" s="195"/>
      <c r="E231" s="195"/>
      <c r="F231" s="195"/>
      <c r="G231" s="195"/>
      <c r="H231" s="195"/>
      <c r="I231" s="195"/>
      <c r="J231" s="195"/>
      <c r="K231" s="195"/>
      <c r="L231" s="195"/>
      <c r="M231" s="195"/>
      <c r="N231" s="195"/>
      <c r="O231" s="195"/>
      <c r="P231" s="195"/>
      <c r="Q231" s="195"/>
      <c r="R231" s="195"/>
      <c r="S231" s="195"/>
      <c r="T231" s="195"/>
      <c r="U231" s="195"/>
      <c r="V231" s="195"/>
      <c r="W231" s="195"/>
      <c r="X231" s="195"/>
      <c r="Y231" s="195"/>
    </row>
    <row r="232" spans="1:25" ht="12.75" customHeight="1" x14ac:dyDescent="0.3">
      <c r="A232" s="195"/>
      <c r="B232" s="195"/>
      <c r="C232" s="195"/>
      <c r="D232" s="195"/>
      <c r="E232" s="195"/>
      <c r="F232" s="195"/>
      <c r="G232" s="195"/>
      <c r="H232" s="195"/>
      <c r="I232" s="195"/>
      <c r="J232" s="195"/>
      <c r="K232" s="195"/>
      <c r="L232" s="195"/>
      <c r="M232" s="195"/>
      <c r="N232" s="195"/>
      <c r="O232" s="195"/>
      <c r="P232" s="195"/>
      <c r="Q232" s="195"/>
      <c r="R232" s="195"/>
      <c r="S232" s="195"/>
      <c r="T232" s="195"/>
      <c r="U232" s="195"/>
      <c r="V232" s="195"/>
      <c r="W232" s="195"/>
      <c r="X232" s="195"/>
      <c r="Y232" s="195"/>
    </row>
    <row r="233" spans="1:25" ht="12.75" customHeight="1" x14ac:dyDescent="0.3">
      <c r="A233" s="195"/>
      <c r="B233" s="195"/>
      <c r="C233" s="195"/>
      <c r="D233" s="195"/>
      <c r="E233" s="195"/>
      <c r="F233" s="195"/>
      <c r="G233" s="195"/>
      <c r="H233" s="195"/>
      <c r="I233" s="195"/>
      <c r="J233" s="195"/>
      <c r="K233" s="195"/>
      <c r="L233" s="195"/>
      <c r="M233" s="195"/>
      <c r="N233" s="195"/>
      <c r="O233" s="195"/>
      <c r="P233" s="195"/>
      <c r="Q233" s="195"/>
      <c r="R233" s="195"/>
      <c r="S233" s="195"/>
      <c r="T233" s="195"/>
      <c r="U233" s="195"/>
      <c r="V233" s="195"/>
      <c r="W233" s="195"/>
      <c r="X233" s="195"/>
      <c r="Y233" s="195"/>
    </row>
    <row r="234" spans="1:25" ht="12.75" customHeight="1" x14ac:dyDescent="0.3">
      <c r="A234" s="195"/>
      <c r="B234" s="195"/>
      <c r="C234" s="195"/>
      <c r="D234" s="195"/>
      <c r="E234" s="195"/>
      <c r="F234" s="195"/>
      <c r="G234" s="195"/>
      <c r="H234" s="195"/>
      <c r="I234" s="195"/>
      <c r="J234" s="195"/>
      <c r="K234" s="195"/>
      <c r="L234" s="195"/>
      <c r="M234" s="195"/>
      <c r="N234" s="195"/>
      <c r="O234" s="195"/>
      <c r="P234" s="195"/>
      <c r="Q234" s="195"/>
      <c r="R234" s="195"/>
      <c r="S234" s="195"/>
      <c r="T234" s="195"/>
      <c r="U234" s="195"/>
      <c r="V234" s="195"/>
      <c r="W234" s="195"/>
      <c r="X234" s="195"/>
      <c r="Y234" s="195"/>
    </row>
    <row r="235" spans="1:25" ht="12.75" customHeight="1" x14ac:dyDescent="0.3">
      <c r="A235" s="195"/>
      <c r="B235" s="195"/>
      <c r="C235" s="195"/>
      <c r="D235" s="195"/>
      <c r="E235" s="195"/>
      <c r="F235" s="195"/>
      <c r="G235" s="195"/>
      <c r="H235" s="195"/>
      <c r="I235" s="195"/>
      <c r="J235" s="195"/>
      <c r="K235" s="195"/>
      <c r="L235" s="195"/>
      <c r="M235" s="195"/>
      <c r="N235" s="195"/>
      <c r="O235" s="195"/>
      <c r="P235" s="195"/>
      <c r="Q235" s="195"/>
      <c r="R235" s="195"/>
      <c r="S235" s="195"/>
      <c r="T235" s="195"/>
      <c r="U235" s="195"/>
      <c r="V235" s="195"/>
      <c r="W235" s="195"/>
      <c r="X235" s="195"/>
      <c r="Y235" s="195"/>
    </row>
    <row r="236" spans="1:25" ht="12.75" customHeight="1" x14ac:dyDescent="0.3">
      <c r="A236" s="195"/>
      <c r="B236" s="195"/>
      <c r="C236" s="195"/>
      <c r="D236" s="195"/>
      <c r="E236" s="195"/>
      <c r="F236" s="195"/>
      <c r="G236" s="195"/>
      <c r="H236" s="195"/>
      <c r="I236" s="195"/>
      <c r="J236" s="195"/>
      <c r="K236" s="195"/>
      <c r="L236" s="195"/>
      <c r="M236" s="195"/>
      <c r="N236" s="195"/>
      <c r="O236" s="195"/>
      <c r="P236" s="195"/>
      <c r="Q236" s="195"/>
      <c r="R236" s="195"/>
      <c r="S236" s="195"/>
      <c r="T236" s="195"/>
      <c r="U236" s="195"/>
      <c r="V236" s="195"/>
      <c r="W236" s="195"/>
      <c r="X236" s="195"/>
      <c r="Y236" s="195"/>
    </row>
    <row r="237" spans="1:25" ht="12.75" customHeight="1" x14ac:dyDescent="0.3">
      <c r="A237" s="195"/>
      <c r="B237" s="195"/>
      <c r="C237" s="195"/>
      <c r="D237" s="195"/>
      <c r="E237" s="195"/>
      <c r="F237" s="195"/>
      <c r="G237" s="195"/>
      <c r="H237" s="195"/>
      <c r="I237" s="195"/>
      <c r="J237" s="195"/>
      <c r="K237" s="195"/>
      <c r="L237" s="195"/>
      <c r="M237" s="195"/>
      <c r="N237" s="195"/>
      <c r="O237" s="195"/>
      <c r="P237" s="195"/>
      <c r="Q237" s="195"/>
      <c r="R237" s="195"/>
      <c r="S237" s="195"/>
      <c r="T237" s="195"/>
      <c r="U237" s="195"/>
      <c r="V237" s="195"/>
      <c r="W237" s="195"/>
      <c r="X237" s="195"/>
      <c r="Y237" s="195"/>
    </row>
    <row r="238" spans="1:25" ht="12.75" customHeight="1" x14ac:dyDescent="0.3">
      <c r="A238" s="195"/>
      <c r="B238" s="195"/>
      <c r="C238" s="195"/>
      <c r="D238" s="195"/>
      <c r="E238" s="195"/>
      <c r="F238" s="195"/>
      <c r="G238" s="195"/>
      <c r="H238" s="195"/>
      <c r="I238" s="195"/>
      <c r="J238" s="195"/>
      <c r="K238" s="195"/>
      <c r="L238" s="195"/>
      <c r="M238" s="195"/>
      <c r="N238" s="195"/>
      <c r="O238" s="195"/>
      <c r="P238" s="195"/>
      <c r="Q238" s="195"/>
      <c r="R238" s="195"/>
      <c r="S238" s="195"/>
      <c r="T238" s="195"/>
      <c r="U238" s="195"/>
      <c r="V238" s="195"/>
      <c r="W238" s="195"/>
      <c r="X238" s="195"/>
      <c r="Y238" s="195"/>
    </row>
    <row r="239" spans="1:25" ht="12.75" customHeight="1" x14ac:dyDescent="0.3">
      <c r="A239" s="195"/>
      <c r="B239" s="195"/>
      <c r="C239" s="195"/>
      <c r="D239" s="195"/>
      <c r="E239" s="195"/>
      <c r="F239" s="195"/>
      <c r="G239" s="195"/>
      <c r="H239" s="195"/>
      <c r="I239" s="195"/>
      <c r="J239" s="195"/>
      <c r="K239" s="195"/>
      <c r="L239" s="195"/>
      <c r="M239" s="195"/>
      <c r="N239" s="195"/>
      <c r="O239" s="195"/>
      <c r="P239" s="195"/>
      <c r="Q239" s="195"/>
      <c r="R239" s="195"/>
      <c r="S239" s="195"/>
      <c r="T239" s="195"/>
      <c r="U239" s="195"/>
      <c r="V239" s="195"/>
      <c r="W239" s="195"/>
      <c r="X239" s="195"/>
      <c r="Y239" s="195"/>
    </row>
    <row r="240" spans="1:25" ht="12.75" customHeight="1" x14ac:dyDescent="0.3">
      <c r="A240" s="195"/>
      <c r="B240" s="195"/>
      <c r="C240" s="195"/>
      <c r="D240" s="195"/>
      <c r="E240" s="195"/>
      <c r="F240" s="195"/>
      <c r="G240" s="195"/>
      <c r="H240" s="195"/>
      <c r="I240" s="195"/>
      <c r="J240" s="195"/>
      <c r="K240" s="195"/>
      <c r="L240" s="195"/>
      <c r="M240" s="195"/>
      <c r="N240" s="195"/>
      <c r="O240" s="195"/>
      <c r="P240" s="195"/>
      <c r="Q240" s="195"/>
      <c r="R240" s="195"/>
      <c r="S240" s="195"/>
      <c r="T240" s="195"/>
      <c r="U240" s="195"/>
      <c r="V240" s="195"/>
      <c r="W240" s="195"/>
      <c r="X240" s="195"/>
      <c r="Y240" s="195"/>
    </row>
    <row r="241" spans="1:25" ht="12.75" customHeight="1" x14ac:dyDescent="0.3">
      <c r="A241" s="195"/>
      <c r="B241" s="195"/>
      <c r="C241" s="195"/>
      <c r="D241" s="195"/>
      <c r="E241" s="195"/>
      <c r="F241" s="195"/>
      <c r="G241" s="195"/>
      <c r="H241" s="195"/>
      <c r="I241" s="195"/>
      <c r="J241" s="195"/>
      <c r="K241" s="195"/>
      <c r="L241" s="195"/>
      <c r="M241" s="195"/>
      <c r="N241" s="195"/>
      <c r="O241" s="195"/>
      <c r="P241" s="195"/>
      <c r="Q241" s="195"/>
      <c r="R241" s="195"/>
      <c r="S241" s="195"/>
      <c r="T241" s="195"/>
      <c r="U241" s="195"/>
      <c r="V241" s="195"/>
      <c r="W241" s="195"/>
      <c r="X241" s="195"/>
      <c r="Y241" s="195"/>
    </row>
    <row r="242" spans="1:25" ht="12.75" customHeight="1" x14ac:dyDescent="0.3">
      <c r="A242" s="195"/>
      <c r="B242" s="195"/>
      <c r="C242" s="195"/>
      <c r="D242" s="195"/>
      <c r="E242" s="195"/>
      <c r="F242" s="195"/>
      <c r="G242" s="195"/>
      <c r="H242" s="195"/>
      <c r="I242" s="195"/>
      <c r="J242" s="195"/>
      <c r="K242" s="195"/>
      <c r="L242" s="195"/>
      <c r="M242" s="195"/>
      <c r="N242" s="195"/>
      <c r="O242" s="195"/>
      <c r="P242" s="195"/>
      <c r="Q242" s="195"/>
      <c r="R242" s="195"/>
      <c r="S242" s="195"/>
      <c r="T242" s="195"/>
      <c r="U242" s="195"/>
      <c r="V242" s="195"/>
      <c r="W242" s="195"/>
      <c r="X242" s="195"/>
      <c r="Y242" s="195"/>
    </row>
    <row r="243" spans="1:25" ht="12.75" customHeight="1" x14ac:dyDescent="0.3">
      <c r="A243" s="195"/>
      <c r="B243" s="195"/>
      <c r="C243" s="195"/>
      <c r="D243" s="195"/>
      <c r="E243" s="195"/>
      <c r="F243" s="195"/>
      <c r="G243" s="195"/>
      <c r="H243" s="195"/>
      <c r="I243" s="195"/>
      <c r="J243" s="195"/>
      <c r="K243" s="195"/>
      <c r="L243" s="195"/>
      <c r="M243" s="195"/>
      <c r="N243" s="195"/>
      <c r="O243" s="195"/>
      <c r="P243" s="195"/>
      <c r="Q243" s="195"/>
      <c r="R243" s="195"/>
      <c r="S243" s="195"/>
      <c r="T243" s="195"/>
      <c r="U243" s="195"/>
      <c r="V243" s="195"/>
      <c r="W243" s="195"/>
      <c r="X243" s="195"/>
      <c r="Y243" s="195"/>
    </row>
    <row r="244" spans="1:25" ht="12.75" customHeight="1" x14ac:dyDescent="0.3">
      <c r="A244" s="195"/>
      <c r="B244" s="195"/>
      <c r="C244" s="195"/>
      <c r="D244" s="195"/>
      <c r="E244" s="195"/>
      <c r="F244" s="195"/>
      <c r="G244" s="195"/>
      <c r="H244" s="195"/>
      <c r="I244" s="195"/>
      <c r="J244" s="195"/>
      <c r="K244" s="195"/>
      <c r="L244" s="195"/>
      <c r="M244" s="195"/>
      <c r="N244" s="195"/>
      <c r="O244" s="195"/>
      <c r="P244" s="195"/>
      <c r="Q244" s="195"/>
      <c r="R244" s="195"/>
      <c r="S244" s="195"/>
      <c r="T244" s="195"/>
      <c r="U244" s="195"/>
      <c r="V244" s="195"/>
      <c r="W244" s="195"/>
      <c r="X244" s="195"/>
      <c r="Y244" s="195"/>
    </row>
    <row r="245" spans="1:25" ht="12.75" customHeight="1" x14ac:dyDescent="0.3">
      <c r="A245" s="195"/>
      <c r="B245" s="195"/>
      <c r="C245" s="195"/>
      <c r="D245" s="195"/>
      <c r="E245" s="195"/>
      <c r="F245" s="195"/>
      <c r="G245" s="195"/>
      <c r="H245" s="195"/>
      <c r="I245" s="195"/>
      <c r="J245" s="195"/>
      <c r="K245" s="195"/>
      <c r="L245" s="195"/>
      <c r="M245" s="195"/>
      <c r="N245" s="195"/>
      <c r="O245" s="195"/>
      <c r="P245" s="195"/>
      <c r="Q245" s="195"/>
      <c r="R245" s="195"/>
      <c r="S245" s="195"/>
      <c r="T245" s="195"/>
      <c r="U245" s="195"/>
      <c r="V245" s="195"/>
      <c r="W245" s="195"/>
      <c r="X245" s="195"/>
      <c r="Y245" s="195"/>
    </row>
    <row r="246" spans="1:25" ht="12.75" customHeight="1" x14ac:dyDescent="0.3">
      <c r="A246" s="195"/>
      <c r="B246" s="195"/>
      <c r="C246" s="195"/>
      <c r="D246" s="195"/>
      <c r="E246" s="195"/>
      <c r="F246" s="195"/>
      <c r="G246" s="195"/>
      <c r="H246" s="195"/>
      <c r="I246" s="195"/>
      <c r="J246" s="195"/>
      <c r="K246" s="195"/>
      <c r="L246" s="195"/>
      <c r="M246" s="195"/>
      <c r="N246" s="195"/>
      <c r="O246" s="195"/>
      <c r="P246" s="195"/>
      <c r="Q246" s="195"/>
      <c r="R246" s="195"/>
      <c r="S246" s="195"/>
      <c r="T246" s="195"/>
      <c r="U246" s="195"/>
      <c r="V246" s="195"/>
      <c r="W246" s="195"/>
      <c r="X246" s="195"/>
      <c r="Y246" s="195"/>
    </row>
    <row r="247" spans="1:25" ht="12.75" customHeight="1" x14ac:dyDescent="0.3">
      <c r="A247" s="195"/>
      <c r="B247" s="195"/>
      <c r="C247" s="195"/>
      <c r="D247" s="195"/>
      <c r="E247" s="195"/>
      <c r="F247" s="195"/>
      <c r="G247" s="195"/>
      <c r="H247" s="195"/>
      <c r="I247" s="195"/>
      <c r="J247" s="195"/>
      <c r="K247" s="195"/>
      <c r="L247" s="195"/>
      <c r="M247" s="195"/>
      <c r="N247" s="195"/>
      <c r="O247" s="195"/>
      <c r="P247" s="195"/>
      <c r="Q247" s="195"/>
      <c r="R247" s="195"/>
      <c r="S247" s="195"/>
      <c r="T247" s="195"/>
      <c r="U247" s="195"/>
      <c r="V247" s="195"/>
      <c r="W247" s="195"/>
      <c r="X247" s="195"/>
      <c r="Y247" s="195"/>
    </row>
    <row r="248" spans="1:25" ht="12.75" customHeight="1" x14ac:dyDescent="0.3">
      <c r="A248" s="195"/>
      <c r="B248" s="195"/>
      <c r="C248" s="195"/>
      <c r="D248" s="195"/>
      <c r="E248" s="195"/>
      <c r="F248" s="195"/>
      <c r="G248" s="195"/>
      <c r="H248" s="195"/>
      <c r="I248" s="195"/>
      <c r="J248" s="195"/>
      <c r="K248" s="195"/>
      <c r="L248" s="195"/>
      <c r="M248" s="195"/>
      <c r="N248" s="195"/>
      <c r="O248" s="195"/>
      <c r="P248" s="195"/>
      <c r="Q248" s="195"/>
      <c r="R248" s="195"/>
      <c r="S248" s="195"/>
      <c r="T248" s="195"/>
      <c r="U248" s="195"/>
      <c r="V248" s="195"/>
      <c r="W248" s="195"/>
      <c r="X248" s="195"/>
      <c r="Y248" s="195"/>
    </row>
    <row r="249" spans="1:25" ht="12.75" customHeight="1" x14ac:dyDescent="0.3">
      <c r="A249" s="195"/>
      <c r="B249" s="195"/>
      <c r="C249" s="195"/>
      <c r="D249" s="195"/>
      <c r="E249" s="195"/>
      <c r="F249" s="195"/>
      <c r="G249" s="195"/>
      <c r="H249" s="195"/>
      <c r="I249" s="195"/>
      <c r="J249" s="195"/>
      <c r="K249" s="195"/>
      <c r="L249" s="195"/>
      <c r="M249" s="195"/>
      <c r="N249" s="195"/>
      <c r="O249" s="195"/>
      <c r="P249" s="195"/>
      <c r="Q249" s="195"/>
      <c r="R249" s="195"/>
      <c r="S249" s="195"/>
      <c r="T249" s="195"/>
      <c r="U249" s="195"/>
      <c r="V249" s="195"/>
      <c r="W249" s="195"/>
      <c r="X249" s="195"/>
      <c r="Y249" s="195"/>
    </row>
    <row r="250" spans="1:25" ht="12.75" customHeight="1" x14ac:dyDescent="0.3">
      <c r="A250" s="195"/>
      <c r="B250" s="195"/>
      <c r="C250" s="195"/>
      <c r="D250" s="195"/>
      <c r="E250" s="195"/>
      <c r="F250" s="195"/>
      <c r="G250" s="195"/>
      <c r="H250" s="195"/>
      <c r="I250" s="195"/>
      <c r="J250" s="195"/>
      <c r="K250" s="195"/>
      <c r="L250" s="195"/>
      <c r="M250" s="195"/>
      <c r="N250" s="195"/>
      <c r="O250" s="195"/>
      <c r="P250" s="195"/>
      <c r="Q250" s="195"/>
      <c r="R250" s="195"/>
      <c r="S250" s="195"/>
      <c r="T250" s="195"/>
      <c r="U250" s="195"/>
      <c r="V250" s="195"/>
      <c r="W250" s="195"/>
      <c r="X250" s="195"/>
      <c r="Y250" s="195"/>
    </row>
    <row r="251" spans="1:25" ht="12.75" customHeight="1" x14ac:dyDescent="0.3">
      <c r="A251" s="195"/>
      <c r="B251" s="195"/>
      <c r="C251" s="195"/>
      <c r="D251" s="195"/>
      <c r="E251" s="195"/>
      <c r="F251" s="195"/>
      <c r="G251" s="195"/>
      <c r="H251" s="195"/>
      <c r="I251" s="195"/>
      <c r="J251" s="195"/>
      <c r="K251" s="195"/>
      <c r="L251" s="195"/>
      <c r="M251" s="195"/>
      <c r="N251" s="195"/>
      <c r="O251" s="195"/>
      <c r="P251" s="195"/>
      <c r="Q251" s="195"/>
      <c r="R251" s="195"/>
      <c r="S251" s="195"/>
      <c r="T251" s="195"/>
      <c r="U251" s="195"/>
      <c r="V251" s="195"/>
      <c r="W251" s="195"/>
      <c r="X251" s="195"/>
      <c r="Y251" s="195"/>
    </row>
    <row r="252" spans="1:25" ht="12.75" customHeight="1" x14ac:dyDescent="0.3">
      <c r="A252" s="195"/>
      <c r="B252" s="195"/>
      <c r="C252" s="195"/>
      <c r="D252" s="195"/>
      <c r="E252" s="195"/>
      <c r="F252" s="195"/>
      <c r="G252" s="195"/>
      <c r="H252" s="195"/>
      <c r="I252" s="195"/>
      <c r="J252" s="195"/>
      <c r="K252" s="195"/>
      <c r="L252" s="195"/>
      <c r="M252" s="195"/>
      <c r="N252" s="195"/>
      <c r="O252" s="195"/>
      <c r="P252" s="195"/>
      <c r="Q252" s="195"/>
      <c r="R252" s="195"/>
      <c r="S252" s="195"/>
      <c r="T252" s="195"/>
      <c r="U252" s="195"/>
      <c r="V252" s="195"/>
      <c r="W252" s="195"/>
      <c r="X252" s="195"/>
      <c r="Y252" s="195"/>
    </row>
    <row r="253" spans="1:25" ht="12.75" customHeight="1" x14ac:dyDescent="0.3">
      <c r="A253" s="195"/>
      <c r="B253" s="195"/>
      <c r="C253" s="195"/>
      <c r="D253" s="195"/>
      <c r="E253" s="195"/>
      <c r="F253" s="195"/>
      <c r="G253" s="195"/>
      <c r="H253" s="195"/>
      <c r="I253" s="195"/>
      <c r="J253" s="195"/>
      <c r="K253" s="195"/>
      <c r="L253" s="195"/>
      <c r="M253" s="195"/>
      <c r="N253" s="195"/>
      <c r="O253" s="195"/>
      <c r="P253" s="195"/>
      <c r="Q253" s="195"/>
      <c r="R253" s="195"/>
      <c r="S253" s="195"/>
      <c r="T253" s="195"/>
      <c r="U253" s="195"/>
      <c r="V253" s="195"/>
      <c r="W253" s="195"/>
      <c r="X253" s="195"/>
      <c r="Y253" s="195"/>
    </row>
    <row r="254" spans="1:25" ht="12.75" customHeight="1" x14ac:dyDescent="0.3">
      <c r="A254" s="195"/>
      <c r="B254" s="195"/>
      <c r="C254" s="195"/>
      <c r="D254" s="195"/>
      <c r="E254" s="195"/>
      <c r="F254" s="195"/>
      <c r="G254" s="195"/>
      <c r="H254" s="195"/>
      <c r="I254" s="195"/>
      <c r="J254" s="195"/>
      <c r="K254" s="195"/>
      <c r="L254" s="195"/>
      <c r="M254" s="195"/>
      <c r="N254" s="195"/>
      <c r="O254" s="195"/>
      <c r="P254" s="195"/>
      <c r="Q254" s="195"/>
      <c r="R254" s="195"/>
      <c r="S254" s="195"/>
      <c r="T254" s="195"/>
      <c r="U254" s="195"/>
      <c r="V254" s="195"/>
      <c r="W254" s="195"/>
      <c r="X254" s="195"/>
      <c r="Y254" s="195"/>
    </row>
    <row r="255" spans="1:25" ht="12.75" customHeight="1" x14ac:dyDescent="0.3">
      <c r="A255" s="195"/>
      <c r="B255" s="195"/>
      <c r="C255" s="195"/>
      <c r="D255" s="195"/>
      <c r="E255" s="195"/>
      <c r="F255" s="195"/>
      <c r="G255" s="195"/>
      <c r="H255" s="195"/>
      <c r="I255" s="195"/>
      <c r="J255" s="195"/>
      <c r="K255" s="195"/>
      <c r="L255" s="195"/>
      <c r="M255" s="195"/>
      <c r="N255" s="195"/>
      <c r="O255" s="195"/>
      <c r="P255" s="195"/>
      <c r="Q255" s="195"/>
      <c r="R255" s="195"/>
      <c r="S255" s="195"/>
      <c r="T255" s="195"/>
      <c r="U255" s="195"/>
      <c r="V255" s="195"/>
      <c r="W255" s="195"/>
      <c r="X255" s="195"/>
      <c r="Y255" s="195"/>
    </row>
    <row r="256" spans="1:25" ht="12.75" customHeight="1" x14ac:dyDescent="0.3">
      <c r="A256" s="195"/>
      <c r="B256" s="195"/>
      <c r="C256" s="195"/>
      <c r="D256" s="195"/>
      <c r="E256" s="195"/>
      <c r="F256" s="195"/>
      <c r="G256" s="195"/>
      <c r="H256" s="195"/>
      <c r="I256" s="195"/>
      <c r="J256" s="195"/>
      <c r="K256" s="195"/>
      <c r="L256" s="195"/>
      <c r="M256" s="195"/>
      <c r="N256" s="195"/>
      <c r="O256" s="195"/>
      <c r="P256" s="195"/>
      <c r="Q256" s="195"/>
      <c r="R256" s="195"/>
      <c r="S256" s="195"/>
      <c r="T256" s="195"/>
      <c r="U256" s="195"/>
      <c r="V256" s="195"/>
      <c r="W256" s="195"/>
      <c r="X256" s="195"/>
      <c r="Y256" s="195"/>
    </row>
    <row r="257" spans="1:25" ht="12.75" customHeight="1" x14ac:dyDescent="0.3">
      <c r="A257" s="195"/>
      <c r="B257" s="195"/>
      <c r="C257" s="195"/>
      <c r="D257" s="195"/>
      <c r="E257" s="195"/>
      <c r="F257" s="195"/>
      <c r="G257" s="195"/>
      <c r="H257" s="195"/>
      <c r="I257" s="195"/>
      <c r="J257" s="195"/>
      <c r="K257" s="195"/>
      <c r="L257" s="195"/>
      <c r="M257" s="195"/>
      <c r="N257" s="195"/>
      <c r="O257" s="195"/>
      <c r="P257" s="195"/>
      <c r="Q257" s="195"/>
      <c r="R257" s="195"/>
      <c r="S257" s="195"/>
      <c r="T257" s="195"/>
      <c r="U257" s="195"/>
      <c r="V257" s="195"/>
      <c r="W257" s="195"/>
      <c r="X257" s="195"/>
      <c r="Y257" s="195"/>
    </row>
    <row r="258" spans="1:25" ht="12.75" customHeight="1" x14ac:dyDescent="0.3">
      <c r="A258" s="195"/>
      <c r="B258" s="195"/>
      <c r="C258" s="195"/>
      <c r="D258" s="195"/>
      <c r="E258" s="195"/>
      <c r="F258" s="195"/>
      <c r="G258" s="195"/>
      <c r="H258" s="195"/>
      <c r="I258" s="195"/>
      <c r="J258" s="195"/>
      <c r="K258" s="195"/>
      <c r="L258" s="195"/>
      <c r="M258" s="195"/>
      <c r="N258" s="195"/>
      <c r="O258" s="195"/>
      <c r="P258" s="195"/>
      <c r="Q258" s="195"/>
      <c r="R258" s="195"/>
      <c r="S258" s="195"/>
      <c r="T258" s="195"/>
      <c r="U258" s="195"/>
      <c r="V258" s="195"/>
      <c r="W258" s="195"/>
      <c r="X258" s="195"/>
      <c r="Y258" s="195"/>
    </row>
    <row r="259" spans="1:25" ht="12.75" customHeight="1" x14ac:dyDescent="0.3">
      <c r="A259" s="195"/>
      <c r="B259" s="195"/>
      <c r="C259" s="195"/>
      <c r="D259" s="195"/>
      <c r="E259" s="195"/>
      <c r="F259" s="195"/>
      <c r="G259" s="195"/>
      <c r="H259" s="195"/>
      <c r="I259" s="195"/>
      <c r="J259" s="195"/>
      <c r="K259" s="195"/>
      <c r="L259" s="195"/>
      <c r="M259" s="195"/>
      <c r="N259" s="195"/>
      <c r="O259" s="195"/>
      <c r="P259" s="195"/>
      <c r="Q259" s="195"/>
      <c r="R259" s="195"/>
      <c r="S259" s="195"/>
      <c r="T259" s="195"/>
      <c r="U259" s="195"/>
      <c r="V259" s="195"/>
      <c r="W259" s="195"/>
      <c r="X259" s="195"/>
      <c r="Y259" s="195"/>
    </row>
    <row r="260" spans="1:25" ht="12.75" customHeight="1" x14ac:dyDescent="0.3">
      <c r="A260" s="195"/>
      <c r="B260" s="195"/>
      <c r="C260" s="195"/>
      <c r="D260" s="195"/>
      <c r="E260" s="195"/>
      <c r="F260" s="195"/>
      <c r="G260" s="195"/>
      <c r="H260" s="195"/>
      <c r="I260" s="195"/>
      <c r="J260" s="195"/>
      <c r="K260" s="195"/>
      <c r="L260" s="195"/>
      <c r="M260" s="195"/>
      <c r="N260" s="195"/>
      <c r="O260" s="195"/>
      <c r="P260" s="195"/>
      <c r="Q260" s="195"/>
      <c r="R260" s="195"/>
      <c r="S260" s="195"/>
      <c r="T260" s="195"/>
      <c r="U260" s="195"/>
      <c r="V260" s="195"/>
      <c r="W260" s="195"/>
      <c r="X260" s="195"/>
      <c r="Y260" s="195"/>
    </row>
    <row r="261" spans="1:25" ht="12.75" customHeight="1" x14ac:dyDescent="0.3">
      <c r="A261" s="195"/>
      <c r="B261" s="195"/>
      <c r="C261" s="195"/>
      <c r="D261" s="195"/>
      <c r="E261" s="195"/>
      <c r="F261" s="195"/>
      <c r="G261" s="195"/>
      <c r="H261" s="195"/>
      <c r="I261" s="195"/>
      <c r="J261" s="195"/>
      <c r="K261" s="195"/>
      <c r="L261" s="195"/>
      <c r="M261" s="195"/>
      <c r="N261" s="195"/>
      <c r="O261" s="195"/>
      <c r="P261" s="195"/>
      <c r="Q261" s="195"/>
      <c r="R261" s="195"/>
      <c r="S261" s="195"/>
      <c r="T261" s="195"/>
      <c r="U261" s="195"/>
      <c r="V261" s="195"/>
      <c r="W261" s="195"/>
      <c r="X261" s="195"/>
      <c r="Y261" s="195"/>
    </row>
    <row r="262" spans="1:25" ht="12.75" customHeight="1" x14ac:dyDescent="0.3">
      <c r="A262" s="195"/>
      <c r="B262" s="195"/>
      <c r="C262" s="195"/>
      <c r="D262" s="195"/>
      <c r="E262" s="195"/>
      <c r="F262" s="195"/>
      <c r="G262" s="195"/>
      <c r="H262" s="195"/>
      <c r="I262" s="195"/>
      <c r="J262" s="195"/>
      <c r="K262" s="195"/>
      <c r="L262" s="195"/>
      <c r="M262" s="195"/>
      <c r="N262" s="195"/>
      <c r="O262" s="195"/>
      <c r="P262" s="195"/>
      <c r="Q262" s="195"/>
      <c r="R262" s="195"/>
      <c r="S262" s="195"/>
      <c r="T262" s="195"/>
      <c r="U262" s="195"/>
      <c r="V262" s="195"/>
      <c r="W262" s="195"/>
      <c r="X262" s="195"/>
      <c r="Y262" s="195"/>
    </row>
    <row r="263" spans="1:25" ht="12.75" customHeight="1" x14ac:dyDescent="0.3">
      <c r="A263" s="195"/>
      <c r="B263" s="195"/>
      <c r="C263" s="195"/>
      <c r="D263" s="195"/>
      <c r="E263" s="195"/>
      <c r="F263" s="195"/>
      <c r="G263" s="195"/>
      <c r="H263" s="195"/>
      <c r="I263" s="195"/>
      <c r="J263" s="195"/>
      <c r="K263" s="195"/>
      <c r="L263" s="195"/>
      <c r="M263" s="195"/>
      <c r="N263" s="195"/>
      <c r="O263" s="195"/>
      <c r="P263" s="195"/>
      <c r="Q263" s="195"/>
      <c r="R263" s="195"/>
      <c r="S263" s="195"/>
      <c r="T263" s="195"/>
      <c r="U263" s="195"/>
      <c r="V263" s="195"/>
      <c r="W263" s="195"/>
      <c r="X263" s="195"/>
      <c r="Y263" s="195"/>
    </row>
    <row r="264" spans="1:25" ht="12.75" customHeight="1" x14ac:dyDescent="0.3">
      <c r="A264" s="195"/>
      <c r="B264" s="195"/>
      <c r="C264" s="195"/>
      <c r="D264" s="195"/>
      <c r="E264" s="195"/>
      <c r="F264" s="195"/>
      <c r="G264" s="195"/>
      <c r="H264" s="195"/>
      <c r="I264" s="195"/>
      <c r="J264" s="195"/>
      <c r="K264" s="195"/>
      <c r="L264" s="195"/>
      <c r="M264" s="195"/>
      <c r="N264" s="195"/>
      <c r="O264" s="195"/>
      <c r="P264" s="195"/>
      <c r="Q264" s="195"/>
      <c r="R264" s="195"/>
      <c r="S264" s="195"/>
      <c r="T264" s="195"/>
      <c r="U264" s="195"/>
      <c r="V264" s="195"/>
      <c r="W264" s="195"/>
      <c r="X264" s="195"/>
      <c r="Y264" s="195"/>
    </row>
    <row r="265" spans="1:25" ht="12.75" customHeight="1" x14ac:dyDescent="0.3">
      <c r="A265" s="195"/>
      <c r="B265" s="195"/>
      <c r="C265" s="195"/>
      <c r="D265" s="195"/>
      <c r="E265" s="195"/>
      <c r="F265" s="195"/>
      <c r="G265" s="195"/>
      <c r="H265" s="195"/>
      <c r="I265" s="195"/>
      <c r="J265" s="195"/>
      <c r="K265" s="195"/>
      <c r="L265" s="195"/>
      <c r="M265" s="195"/>
      <c r="N265" s="195"/>
      <c r="O265" s="195"/>
      <c r="P265" s="195"/>
      <c r="Q265" s="195"/>
      <c r="R265" s="195"/>
      <c r="S265" s="195"/>
      <c r="T265" s="195"/>
      <c r="U265" s="195"/>
      <c r="V265" s="195"/>
      <c r="W265" s="195"/>
      <c r="X265" s="195"/>
      <c r="Y265" s="195"/>
    </row>
    <row r="266" spans="1:25" ht="12.75" customHeight="1" x14ac:dyDescent="0.3">
      <c r="A266" s="195"/>
      <c r="B266" s="195"/>
      <c r="C266" s="195"/>
      <c r="D266" s="195"/>
      <c r="E266" s="195"/>
      <c r="F266" s="195"/>
      <c r="G266" s="195"/>
      <c r="H266" s="195"/>
      <c r="I266" s="195"/>
      <c r="J266" s="195"/>
      <c r="K266" s="195"/>
      <c r="L266" s="195"/>
      <c r="M266" s="195"/>
      <c r="N266" s="195"/>
      <c r="O266" s="195"/>
      <c r="P266" s="195"/>
      <c r="Q266" s="195"/>
      <c r="R266" s="195"/>
      <c r="S266" s="195"/>
      <c r="T266" s="195"/>
      <c r="U266" s="195"/>
      <c r="V266" s="195"/>
      <c r="W266" s="195"/>
      <c r="X266" s="195"/>
      <c r="Y266" s="195"/>
    </row>
    <row r="267" spans="1:25" ht="12.75" customHeight="1" x14ac:dyDescent="0.3">
      <c r="A267" s="195"/>
      <c r="B267" s="195"/>
      <c r="C267" s="195"/>
      <c r="D267" s="195"/>
      <c r="E267" s="195"/>
      <c r="F267" s="195"/>
      <c r="G267" s="195"/>
      <c r="H267" s="195"/>
      <c r="I267" s="195"/>
      <c r="J267" s="195"/>
      <c r="K267" s="195"/>
      <c r="L267" s="195"/>
      <c r="M267" s="195"/>
      <c r="N267" s="195"/>
      <c r="O267" s="195"/>
      <c r="P267" s="195"/>
      <c r="Q267" s="195"/>
      <c r="R267" s="195"/>
      <c r="S267" s="195"/>
      <c r="T267" s="195"/>
      <c r="U267" s="195"/>
      <c r="V267" s="195"/>
      <c r="W267" s="195"/>
      <c r="X267" s="195"/>
      <c r="Y267" s="195"/>
    </row>
    <row r="268" spans="1:25" ht="12.75" customHeight="1" x14ac:dyDescent="0.3">
      <c r="A268" s="195"/>
      <c r="B268" s="195"/>
      <c r="C268" s="195"/>
      <c r="D268" s="195"/>
      <c r="E268" s="195"/>
      <c r="F268" s="195"/>
      <c r="G268" s="195"/>
      <c r="H268" s="195"/>
      <c r="I268" s="195"/>
      <c r="J268" s="195"/>
      <c r="K268" s="195"/>
      <c r="L268" s="195"/>
      <c r="M268" s="195"/>
      <c r="N268" s="195"/>
      <c r="O268" s="195"/>
      <c r="P268" s="195"/>
      <c r="Q268" s="195"/>
      <c r="R268" s="195"/>
      <c r="S268" s="195"/>
      <c r="T268" s="195"/>
      <c r="U268" s="195"/>
      <c r="V268" s="195"/>
      <c r="W268" s="195"/>
      <c r="X268" s="195"/>
      <c r="Y268" s="195"/>
    </row>
    <row r="269" spans="1:25" ht="12.75" customHeight="1" x14ac:dyDescent="0.3">
      <c r="A269" s="195"/>
      <c r="B269" s="195"/>
      <c r="C269" s="195"/>
      <c r="D269" s="195"/>
      <c r="E269" s="195"/>
      <c r="F269" s="195"/>
      <c r="G269" s="195"/>
      <c r="H269" s="195"/>
      <c r="I269" s="195"/>
      <c r="J269" s="195"/>
      <c r="K269" s="195"/>
      <c r="L269" s="195"/>
      <c r="M269" s="195"/>
      <c r="N269" s="195"/>
      <c r="O269" s="195"/>
      <c r="P269" s="195"/>
      <c r="Q269" s="195"/>
      <c r="R269" s="195"/>
      <c r="S269" s="195"/>
      <c r="T269" s="195"/>
      <c r="U269" s="195"/>
      <c r="V269" s="195"/>
      <c r="W269" s="195"/>
      <c r="X269" s="195"/>
      <c r="Y269" s="195"/>
    </row>
    <row r="270" spans="1:25" ht="12.75" customHeight="1" x14ac:dyDescent="0.3">
      <c r="A270" s="195"/>
      <c r="B270" s="195"/>
      <c r="C270" s="195"/>
      <c r="D270" s="195"/>
      <c r="E270" s="195"/>
      <c r="F270" s="195"/>
      <c r="G270" s="195"/>
      <c r="H270" s="195"/>
      <c r="I270" s="195"/>
      <c r="J270" s="195"/>
      <c r="K270" s="195"/>
      <c r="L270" s="195"/>
      <c r="M270" s="195"/>
      <c r="N270" s="195"/>
      <c r="O270" s="195"/>
      <c r="P270" s="195"/>
      <c r="Q270" s="195"/>
      <c r="R270" s="195"/>
      <c r="S270" s="195"/>
      <c r="T270" s="195"/>
      <c r="U270" s="195"/>
      <c r="V270" s="195"/>
      <c r="W270" s="195"/>
      <c r="X270" s="195"/>
      <c r="Y270" s="195"/>
    </row>
    <row r="271" spans="1:25" ht="12.75" customHeight="1" x14ac:dyDescent="0.3">
      <c r="A271" s="195"/>
      <c r="B271" s="195"/>
      <c r="C271" s="195"/>
      <c r="D271" s="195"/>
      <c r="E271" s="195"/>
      <c r="F271" s="195"/>
      <c r="G271" s="195"/>
      <c r="H271" s="195"/>
      <c r="I271" s="195"/>
      <c r="J271" s="195"/>
      <c r="K271" s="195"/>
      <c r="L271" s="195"/>
      <c r="M271" s="195"/>
      <c r="N271" s="195"/>
      <c r="O271" s="195"/>
      <c r="P271" s="195"/>
      <c r="Q271" s="195"/>
      <c r="R271" s="195"/>
      <c r="S271" s="195"/>
      <c r="T271" s="195"/>
      <c r="U271" s="195"/>
      <c r="V271" s="195"/>
      <c r="W271" s="195"/>
      <c r="X271" s="195"/>
      <c r="Y271" s="195"/>
    </row>
    <row r="272" spans="1:25" ht="12.75" customHeight="1" x14ac:dyDescent="0.3">
      <c r="A272" s="195"/>
      <c r="B272" s="195"/>
      <c r="C272" s="195"/>
      <c r="D272" s="195"/>
      <c r="E272" s="195"/>
      <c r="F272" s="195"/>
      <c r="G272" s="195"/>
      <c r="H272" s="195"/>
      <c r="I272" s="195"/>
      <c r="J272" s="195"/>
      <c r="K272" s="195"/>
      <c r="L272" s="195"/>
      <c r="M272" s="195"/>
      <c r="N272" s="195"/>
      <c r="O272" s="195"/>
      <c r="P272" s="195"/>
      <c r="Q272" s="195"/>
      <c r="R272" s="195"/>
      <c r="S272" s="195"/>
      <c r="T272" s="195"/>
      <c r="U272" s="195"/>
      <c r="V272" s="195"/>
      <c r="W272" s="195"/>
      <c r="X272" s="195"/>
      <c r="Y272" s="195"/>
    </row>
    <row r="273" spans="1:25" ht="12.75" customHeight="1" x14ac:dyDescent="0.3">
      <c r="A273" s="195"/>
      <c r="B273" s="195"/>
      <c r="C273" s="195"/>
      <c r="D273" s="195"/>
      <c r="E273" s="195"/>
      <c r="F273" s="195"/>
      <c r="G273" s="195"/>
      <c r="H273" s="195"/>
      <c r="I273" s="195"/>
      <c r="J273" s="195"/>
      <c r="K273" s="195"/>
      <c r="L273" s="195"/>
      <c r="M273" s="195"/>
      <c r="N273" s="195"/>
      <c r="O273" s="195"/>
      <c r="P273" s="195"/>
      <c r="Q273" s="195"/>
      <c r="R273" s="195"/>
      <c r="S273" s="195"/>
      <c r="T273" s="195"/>
      <c r="U273" s="195"/>
      <c r="V273" s="195"/>
      <c r="W273" s="195"/>
      <c r="X273" s="195"/>
      <c r="Y273" s="195"/>
    </row>
    <row r="274" spans="1:25" ht="12.75" customHeight="1" x14ac:dyDescent="0.3">
      <c r="A274" s="195"/>
      <c r="B274" s="195"/>
      <c r="C274" s="195"/>
      <c r="D274" s="195"/>
      <c r="E274" s="195"/>
      <c r="F274" s="195"/>
      <c r="G274" s="195"/>
      <c r="H274" s="195"/>
      <c r="I274" s="195"/>
      <c r="J274" s="195"/>
      <c r="K274" s="195"/>
      <c r="L274" s="195"/>
      <c r="M274" s="195"/>
      <c r="N274" s="195"/>
      <c r="O274" s="195"/>
      <c r="P274" s="195"/>
      <c r="Q274" s="195"/>
      <c r="R274" s="195"/>
      <c r="S274" s="195"/>
      <c r="T274" s="195"/>
      <c r="U274" s="195"/>
      <c r="V274" s="195"/>
      <c r="W274" s="195"/>
      <c r="X274" s="195"/>
      <c r="Y274" s="195"/>
    </row>
    <row r="275" spans="1:25" ht="12.75" customHeight="1" x14ac:dyDescent="0.3">
      <c r="A275" s="195"/>
      <c r="B275" s="195"/>
      <c r="C275" s="195"/>
      <c r="D275" s="195"/>
      <c r="E275" s="195"/>
      <c r="F275" s="195"/>
      <c r="G275" s="195"/>
      <c r="H275" s="195"/>
      <c r="I275" s="195"/>
      <c r="J275" s="195"/>
      <c r="K275" s="195"/>
      <c r="L275" s="195"/>
      <c r="M275" s="195"/>
      <c r="N275" s="195"/>
      <c r="O275" s="195"/>
      <c r="P275" s="195"/>
      <c r="Q275" s="195"/>
      <c r="R275" s="195"/>
      <c r="S275" s="195"/>
      <c r="T275" s="195"/>
      <c r="U275" s="195"/>
      <c r="V275" s="195"/>
      <c r="W275" s="195"/>
      <c r="X275" s="195"/>
      <c r="Y275" s="195"/>
    </row>
    <row r="276" spans="1:25" ht="12.75" customHeight="1" x14ac:dyDescent="0.3">
      <c r="A276" s="195"/>
      <c r="B276" s="195"/>
      <c r="C276" s="195"/>
      <c r="D276" s="195"/>
      <c r="E276" s="195"/>
      <c r="F276" s="195"/>
      <c r="G276" s="195"/>
      <c r="H276" s="195"/>
      <c r="I276" s="195"/>
      <c r="J276" s="195"/>
      <c r="K276" s="195"/>
      <c r="L276" s="195"/>
      <c r="M276" s="195"/>
      <c r="N276" s="195"/>
      <c r="O276" s="195"/>
      <c r="P276" s="195"/>
      <c r="Q276" s="195"/>
      <c r="R276" s="195"/>
      <c r="S276" s="195"/>
      <c r="T276" s="195"/>
      <c r="U276" s="195"/>
      <c r="V276" s="195"/>
      <c r="W276" s="195"/>
      <c r="X276" s="195"/>
      <c r="Y276" s="195"/>
    </row>
    <row r="277" spans="1:25" ht="12.75" customHeight="1" x14ac:dyDescent="0.3">
      <c r="A277" s="195"/>
      <c r="B277" s="195"/>
      <c r="C277" s="195"/>
      <c r="D277" s="195"/>
      <c r="E277" s="195"/>
      <c r="F277" s="195"/>
      <c r="G277" s="195"/>
      <c r="H277" s="195"/>
      <c r="I277" s="195"/>
      <c r="J277" s="195"/>
      <c r="K277" s="195"/>
      <c r="L277" s="195"/>
      <c r="M277" s="195"/>
      <c r="N277" s="195"/>
      <c r="O277" s="195"/>
      <c r="P277" s="195"/>
      <c r="Q277" s="195"/>
      <c r="R277" s="195"/>
      <c r="S277" s="195"/>
      <c r="T277" s="195"/>
      <c r="U277" s="195"/>
      <c r="V277" s="195"/>
      <c r="W277" s="195"/>
      <c r="X277" s="195"/>
      <c r="Y277" s="195"/>
    </row>
    <row r="278" spans="1:25" ht="12.75" customHeight="1" x14ac:dyDescent="0.3">
      <c r="A278" s="195"/>
      <c r="B278" s="195"/>
      <c r="C278" s="195"/>
      <c r="D278" s="195"/>
      <c r="E278" s="195"/>
      <c r="F278" s="195"/>
      <c r="G278" s="195"/>
      <c r="H278" s="195"/>
      <c r="I278" s="195"/>
      <c r="J278" s="195"/>
      <c r="K278" s="195"/>
      <c r="L278" s="195"/>
      <c r="M278" s="195"/>
      <c r="N278" s="195"/>
      <c r="O278" s="195"/>
      <c r="P278" s="195"/>
      <c r="Q278" s="195"/>
      <c r="R278" s="195"/>
      <c r="S278" s="195"/>
      <c r="T278" s="195"/>
      <c r="U278" s="195"/>
      <c r="V278" s="195"/>
      <c r="W278" s="195"/>
      <c r="X278" s="195"/>
      <c r="Y278" s="195"/>
    </row>
    <row r="279" spans="1:25" ht="12.75" customHeight="1" x14ac:dyDescent="0.3">
      <c r="A279" s="195"/>
      <c r="B279" s="195"/>
      <c r="C279" s="195"/>
      <c r="D279" s="195"/>
      <c r="E279" s="195"/>
      <c r="F279" s="195"/>
      <c r="G279" s="195"/>
      <c r="H279" s="195"/>
      <c r="I279" s="195"/>
      <c r="J279" s="195"/>
      <c r="K279" s="195"/>
      <c r="L279" s="195"/>
      <c r="M279" s="195"/>
      <c r="N279" s="195"/>
      <c r="O279" s="195"/>
      <c r="P279" s="195"/>
      <c r="Q279" s="195"/>
      <c r="R279" s="195"/>
      <c r="S279" s="195"/>
      <c r="T279" s="195"/>
      <c r="U279" s="195"/>
      <c r="V279" s="195"/>
      <c r="W279" s="195"/>
      <c r="X279" s="195"/>
      <c r="Y279" s="195"/>
    </row>
    <row r="280" spans="1:25" ht="12.75" customHeight="1" x14ac:dyDescent="0.3">
      <c r="A280" s="195"/>
      <c r="B280" s="195"/>
      <c r="C280" s="195"/>
      <c r="D280" s="195"/>
      <c r="E280" s="195"/>
      <c r="F280" s="195"/>
      <c r="G280" s="195"/>
      <c r="H280" s="195"/>
      <c r="I280" s="195"/>
      <c r="J280" s="195"/>
      <c r="K280" s="195"/>
      <c r="L280" s="195"/>
      <c r="M280" s="195"/>
      <c r="N280" s="195"/>
      <c r="O280" s="195"/>
      <c r="P280" s="195"/>
      <c r="Q280" s="195"/>
      <c r="R280" s="195"/>
      <c r="S280" s="195"/>
      <c r="T280" s="195"/>
      <c r="U280" s="195"/>
      <c r="V280" s="195"/>
      <c r="W280" s="195"/>
      <c r="X280" s="195"/>
      <c r="Y280" s="195"/>
    </row>
    <row r="281" spans="1:25" ht="12.75" customHeight="1" x14ac:dyDescent="0.3">
      <c r="A281" s="195"/>
      <c r="B281" s="195"/>
      <c r="C281" s="195"/>
      <c r="D281" s="195"/>
      <c r="E281" s="195"/>
      <c r="F281" s="195"/>
      <c r="G281" s="195"/>
      <c r="H281" s="195"/>
      <c r="I281" s="195"/>
      <c r="J281" s="195"/>
      <c r="K281" s="195"/>
      <c r="L281" s="195"/>
      <c r="M281" s="195"/>
      <c r="N281" s="195"/>
      <c r="O281" s="195"/>
      <c r="P281" s="195"/>
      <c r="Q281" s="195"/>
      <c r="R281" s="195"/>
      <c r="S281" s="195"/>
      <c r="T281" s="195"/>
      <c r="U281" s="195"/>
      <c r="V281" s="195"/>
      <c r="W281" s="195"/>
      <c r="X281" s="195"/>
      <c r="Y281" s="195"/>
    </row>
    <row r="282" spans="1:25" ht="12.75" customHeight="1" x14ac:dyDescent="0.3">
      <c r="A282" s="195"/>
      <c r="B282" s="195"/>
      <c r="C282" s="195"/>
      <c r="D282" s="195"/>
      <c r="E282" s="195"/>
      <c r="F282" s="195"/>
      <c r="G282" s="195"/>
      <c r="H282" s="195"/>
      <c r="I282" s="195"/>
      <c r="J282" s="195"/>
      <c r="K282" s="195"/>
      <c r="L282" s="195"/>
      <c r="M282" s="195"/>
      <c r="N282" s="195"/>
      <c r="O282" s="195"/>
      <c r="P282" s="195"/>
      <c r="Q282" s="195"/>
      <c r="R282" s="195"/>
      <c r="S282" s="195"/>
      <c r="T282" s="195"/>
      <c r="U282" s="195"/>
      <c r="V282" s="195"/>
      <c r="W282" s="195"/>
      <c r="X282" s="195"/>
      <c r="Y282" s="195"/>
    </row>
    <row r="283" spans="1:25" ht="12.75" customHeight="1" x14ac:dyDescent="0.3">
      <c r="A283" s="195"/>
      <c r="B283" s="195"/>
      <c r="C283" s="195"/>
      <c r="D283" s="195"/>
      <c r="E283" s="195"/>
      <c r="F283" s="195"/>
      <c r="G283" s="195"/>
      <c r="H283" s="195"/>
      <c r="I283" s="195"/>
      <c r="J283" s="195"/>
      <c r="K283" s="195"/>
      <c r="L283" s="195"/>
      <c r="M283" s="195"/>
      <c r="N283" s="195"/>
      <c r="O283" s="195"/>
      <c r="P283" s="195"/>
      <c r="Q283" s="195"/>
      <c r="R283" s="195"/>
      <c r="S283" s="195"/>
      <c r="T283" s="195"/>
      <c r="U283" s="195"/>
      <c r="V283" s="195"/>
      <c r="W283" s="195"/>
      <c r="X283" s="195"/>
      <c r="Y283" s="195"/>
    </row>
    <row r="284" spans="1:25" ht="12.75" customHeight="1" x14ac:dyDescent="0.3">
      <c r="A284" s="195"/>
      <c r="B284" s="195"/>
      <c r="C284" s="195"/>
      <c r="D284" s="195"/>
      <c r="E284" s="195"/>
      <c r="F284" s="195"/>
      <c r="G284" s="195"/>
      <c r="H284" s="195"/>
      <c r="I284" s="195"/>
      <c r="J284" s="195"/>
      <c r="K284" s="195"/>
      <c r="L284" s="195"/>
      <c r="M284" s="195"/>
      <c r="N284" s="195"/>
      <c r="O284" s="195"/>
      <c r="P284" s="195"/>
      <c r="Q284" s="195"/>
      <c r="R284" s="195"/>
      <c r="S284" s="195"/>
      <c r="T284" s="195"/>
      <c r="U284" s="195"/>
      <c r="V284" s="195"/>
      <c r="W284" s="195"/>
      <c r="X284" s="195"/>
      <c r="Y284" s="195"/>
    </row>
    <row r="285" spans="1:25" ht="12.75" customHeight="1" x14ac:dyDescent="0.3">
      <c r="A285" s="195"/>
      <c r="B285" s="195"/>
      <c r="C285" s="195"/>
      <c r="D285" s="195"/>
      <c r="E285" s="195"/>
      <c r="F285" s="195"/>
      <c r="G285" s="195"/>
      <c r="H285" s="195"/>
      <c r="I285" s="195"/>
      <c r="J285" s="195"/>
      <c r="K285" s="195"/>
      <c r="L285" s="195"/>
      <c r="M285" s="195"/>
      <c r="N285" s="195"/>
      <c r="O285" s="195"/>
      <c r="P285" s="195"/>
      <c r="Q285" s="195"/>
      <c r="R285" s="195"/>
      <c r="S285" s="195"/>
      <c r="T285" s="195"/>
      <c r="U285" s="195"/>
      <c r="V285" s="195"/>
      <c r="W285" s="195"/>
      <c r="X285" s="195"/>
      <c r="Y285" s="195"/>
    </row>
    <row r="286" spans="1:25" ht="12.75" customHeight="1" x14ac:dyDescent="0.3">
      <c r="A286" s="195"/>
      <c r="B286" s="195"/>
      <c r="C286" s="195"/>
      <c r="D286" s="195"/>
      <c r="E286" s="195"/>
      <c r="F286" s="195"/>
      <c r="G286" s="195"/>
      <c r="H286" s="195"/>
      <c r="I286" s="195"/>
      <c r="J286" s="195"/>
      <c r="K286" s="195"/>
      <c r="L286" s="195"/>
      <c r="M286" s="195"/>
      <c r="N286" s="195"/>
      <c r="O286" s="195"/>
      <c r="P286" s="195"/>
      <c r="Q286" s="195"/>
      <c r="R286" s="195"/>
      <c r="S286" s="195"/>
      <c r="T286" s="195"/>
      <c r="U286" s="195"/>
      <c r="V286" s="195"/>
      <c r="W286" s="195"/>
      <c r="X286" s="195"/>
      <c r="Y286" s="195"/>
    </row>
    <row r="287" spans="1:25" ht="12.75" customHeight="1" x14ac:dyDescent="0.3">
      <c r="A287" s="195"/>
      <c r="B287" s="195"/>
      <c r="C287" s="195"/>
      <c r="D287" s="195"/>
      <c r="E287" s="195"/>
      <c r="F287" s="195"/>
      <c r="G287" s="195"/>
      <c r="H287" s="195"/>
      <c r="I287" s="195"/>
      <c r="J287" s="195"/>
      <c r="K287" s="195"/>
      <c r="L287" s="195"/>
      <c r="M287" s="195"/>
      <c r="N287" s="195"/>
      <c r="O287" s="195"/>
      <c r="P287" s="195"/>
      <c r="Q287" s="195"/>
      <c r="R287" s="195"/>
      <c r="S287" s="195"/>
      <c r="T287" s="195"/>
      <c r="U287" s="195"/>
      <c r="V287" s="195"/>
      <c r="W287" s="195"/>
      <c r="X287" s="195"/>
      <c r="Y287" s="195"/>
    </row>
    <row r="288" spans="1:25" ht="12.75" customHeight="1" x14ac:dyDescent="0.3">
      <c r="A288" s="195"/>
      <c r="B288" s="195"/>
      <c r="C288" s="195"/>
      <c r="D288" s="195"/>
      <c r="E288" s="195"/>
      <c r="F288" s="195"/>
      <c r="G288" s="195"/>
      <c r="H288" s="195"/>
      <c r="I288" s="195"/>
      <c r="J288" s="195"/>
      <c r="K288" s="195"/>
      <c r="L288" s="195"/>
      <c r="M288" s="195"/>
      <c r="N288" s="195"/>
      <c r="O288" s="195"/>
      <c r="P288" s="195"/>
      <c r="Q288" s="195"/>
      <c r="R288" s="195"/>
      <c r="S288" s="195"/>
      <c r="T288" s="195"/>
      <c r="U288" s="195"/>
      <c r="V288" s="195"/>
      <c r="W288" s="195"/>
      <c r="X288" s="195"/>
      <c r="Y288" s="195"/>
    </row>
    <row r="289" spans="1:25" ht="12.75" customHeight="1" x14ac:dyDescent="0.3">
      <c r="A289" s="195"/>
      <c r="B289" s="195"/>
      <c r="C289" s="195"/>
      <c r="D289" s="195"/>
      <c r="E289" s="195"/>
      <c r="F289" s="195"/>
      <c r="G289" s="195"/>
      <c r="H289" s="195"/>
      <c r="I289" s="195"/>
      <c r="J289" s="195"/>
      <c r="K289" s="195"/>
      <c r="L289" s="195"/>
      <c r="M289" s="195"/>
      <c r="N289" s="195"/>
      <c r="O289" s="195"/>
      <c r="P289" s="195"/>
      <c r="Q289" s="195"/>
      <c r="R289" s="195"/>
      <c r="S289" s="195"/>
      <c r="T289" s="195"/>
      <c r="U289" s="195"/>
      <c r="V289" s="195"/>
      <c r="W289" s="195"/>
      <c r="X289" s="195"/>
      <c r="Y289" s="195"/>
    </row>
    <row r="290" spans="1:25" ht="12.75" customHeight="1" x14ac:dyDescent="0.3">
      <c r="A290" s="195"/>
      <c r="B290" s="195"/>
      <c r="C290" s="195"/>
      <c r="D290" s="195"/>
      <c r="E290" s="195"/>
      <c r="F290" s="195"/>
      <c r="G290" s="195"/>
      <c r="H290" s="195"/>
      <c r="I290" s="195"/>
      <c r="J290" s="195"/>
      <c r="K290" s="195"/>
      <c r="L290" s="195"/>
      <c r="M290" s="195"/>
      <c r="N290" s="195"/>
      <c r="O290" s="195"/>
      <c r="P290" s="195"/>
      <c r="Q290" s="195"/>
      <c r="R290" s="195"/>
      <c r="S290" s="195"/>
      <c r="T290" s="195"/>
      <c r="U290" s="195"/>
      <c r="V290" s="195"/>
      <c r="W290" s="195"/>
      <c r="X290" s="195"/>
      <c r="Y290" s="195"/>
    </row>
    <row r="291" spans="1:25" ht="12.75" customHeight="1" x14ac:dyDescent="0.3">
      <c r="A291" s="195"/>
      <c r="B291" s="195"/>
      <c r="C291" s="195"/>
      <c r="D291" s="195"/>
      <c r="E291" s="195"/>
      <c r="F291" s="195"/>
      <c r="G291" s="195"/>
      <c r="H291" s="195"/>
      <c r="I291" s="195"/>
      <c r="J291" s="195"/>
      <c r="K291" s="195"/>
      <c r="L291" s="195"/>
      <c r="M291" s="195"/>
      <c r="N291" s="195"/>
      <c r="O291" s="195"/>
      <c r="P291" s="195"/>
      <c r="Q291" s="195"/>
      <c r="R291" s="195"/>
      <c r="S291" s="195"/>
      <c r="T291" s="195"/>
      <c r="U291" s="195"/>
      <c r="V291" s="195"/>
      <c r="W291" s="195"/>
      <c r="X291" s="195"/>
      <c r="Y291" s="195"/>
    </row>
    <row r="292" spans="1:25" ht="12.75" customHeight="1" x14ac:dyDescent="0.3">
      <c r="A292" s="195"/>
      <c r="B292" s="195"/>
      <c r="C292" s="195"/>
      <c r="D292" s="195"/>
      <c r="E292" s="195"/>
      <c r="F292" s="195"/>
      <c r="G292" s="195"/>
      <c r="H292" s="195"/>
      <c r="I292" s="195"/>
      <c r="J292" s="195"/>
      <c r="K292" s="195"/>
      <c r="L292" s="195"/>
      <c r="M292" s="195"/>
      <c r="N292" s="195"/>
      <c r="O292" s="195"/>
      <c r="P292" s="195"/>
      <c r="Q292" s="195"/>
      <c r="R292" s="195"/>
      <c r="S292" s="195"/>
      <c r="T292" s="195"/>
      <c r="U292" s="195"/>
      <c r="V292" s="195"/>
      <c r="W292" s="195"/>
      <c r="X292" s="195"/>
      <c r="Y292" s="195"/>
    </row>
    <row r="293" spans="1:25" ht="12.75" customHeight="1" x14ac:dyDescent="0.3">
      <c r="A293" s="195"/>
      <c r="B293" s="195"/>
      <c r="C293" s="195"/>
      <c r="D293" s="195"/>
      <c r="E293" s="195"/>
      <c r="F293" s="195"/>
      <c r="G293" s="195"/>
      <c r="H293" s="195"/>
      <c r="I293" s="195"/>
      <c r="J293" s="195"/>
      <c r="K293" s="195"/>
      <c r="L293" s="195"/>
      <c r="M293" s="195"/>
      <c r="N293" s="195"/>
      <c r="O293" s="195"/>
      <c r="P293" s="195"/>
      <c r="Q293" s="195"/>
      <c r="R293" s="195"/>
      <c r="S293" s="195"/>
      <c r="T293" s="195"/>
      <c r="U293" s="195"/>
      <c r="V293" s="195"/>
      <c r="W293" s="195"/>
      <c r="X293" s="195"/>
      <c r="Y293" s="195"/>
    </row>
    <row r="294" spans="1:25" ht="12.75" customHeight="1" x14ac:dyDescent="0.3">
      <c r="A294" s="195"/>
      <c r="B294" s="195"/>
      <c r="C294" s="195"/>
      <c r="D294" s="195"/>
      <c r="E294" s="195"/>
      <c r="F294" s="195"/>
      <c r="G294" s="195"/>
      <c r="H294" s="195"/>
      <c r="I294" s="195"/>
      <c r="J294" s="195"/>
      <c r="K294" s="195"/>
      <c r="L294" s="195"/>
      <c r="M294" s="195"/>
      <c r="N294" s="195"/>
      <c r="O294" s="195"/>
      <c r="P294" s="195"/>
      <c r="Q294" s="195"/>
      <c r="R294" s="195"/>
      <c r="S294" s="195"/>
      <c r="T294" s="195"/>
      <c r="U294" s="195"/>
      <c r="V294" s="195"/>
      <c r="W294" s="195"/>
      <c r="X294" s="195"/>
      <c r="Y294" s="195"/>
    </row>
    <row r="295" spans="1:25" ht="12.75" customHeight="1" x14ac:dyDescent="0.3">
      <c r="A295" s="195"/>
      <c r="B295" s="195"/>
      <c r="C295" s="195"/>
      <c r="D295" s="195"/>
      <c r="E295" s="195"/>
      <c r="F295" s="195"/>
      <c r="G295" s="195"/>
      <c r="H295" s="195"/>
      <c r="I295" s="195"/>
      <c r="J295" s="195"/>
      <c r="K295" s="195"/>
      <c r="L295" s="195"/>
      <c r="M295" s="195"/>
      <c r="N295" s="195"/>
      <c r="O295" s="195"/>
      <c r="P295" s="195"/>
      <c r="Q295" s="195"/>
      <c r="R295" s="195"/>
      <c r="S295" s="195"/>
      <c r="T295" s="195"/>
      <c r="U295" s="195"/>
      <c r="V295" s="195"/>
      <c r="W295" s="195"/>
      <c r="X295" s="195"/>
      <c r="Y295" s="195"/>
    </row>
    <row r="296" spans="1:25" ht="12.75" customHeight="1" x14ac:dyDescent="0.3">
      <c r="A296" s="195"/>
      <c r="B296" s="195"/>
      <c r="C296" s="195"/>
      <c r="D296" s="195"/>
      <c r="E296" s="195"/>
      <c r="F296" s="195"/>
      <c r="G296" s="195"/>
      <c r="H296" s="195"/>
      <c r="I296" s="195"/>
      <c r="J296" s="195"/>
      <c r="K296" s="195"/>
      <c r="L296" s="195"/>
      <c r="M296" s="195"/>
      <c r="N296" s="195"/>
      <c r="O296" s="195"/>
      <c r="P296" s="195"/>
      <c r="Q296" s="195"/>
      <c r="R296" s="195"/>
      <c r="S296" s="195"/>
      <c r="T296" s="195"/>
      <c r="U296" s="195"/>
      <c r="V296" s="195"/>
      <c r="W296" s="195"/>
      <c r="X296" s="195"/>
      <c r="Y296" s="195"/>
    </row>
    <row r="297" spans="1:25" ht="12.75" customHeight="1" x14ac:dyDescent="0.3">
      <c r="A297" s="195"/>
      <c r="B297" s="195"/>
      <c r="C297" s="195"/>
      <c r="D297" s="195"/>
      <c r="E297" s="195"/>
      <c r="F297" s="195"/>
      <c r="G297" s="195"/>
      <c r="H297" s="195"/>
      <c r="I297" s="195"/>
      <c r="J297" s="195"/>
      <c r="K297" s="195"/>
      <c r="L297" s="195"/>
      <c r="M297" s="195"/>
      <c r="N297" s="195"/>
      <c r="O297" s="195"/>
      <c r="P297" s="195"/>
      <c r="Q297" s="195"/>
      <c r="R297" s="195"/>
      <c r="S297" s="195"/>
      <c r="T297" s="195"/>
      <c r="U297" s="195"/>
      <c r="V297" s="195"/>
      <c r="W297" s="195"/>
      <c r="X297" s="195"/>
      <c r="Y297" s="195"/>
    </row>
    <row r="298" spans="1:25" ht="12.75" customHeight="1" x14ac:dyDescent="0.3">
      <c r="A298" s="195"/>
      <c r="B298" s="195"/>
      <c r="C298" s="195"/>
      <c r="D298" s="195"/>
      <c r="E298" s="195"/>
      <c r="F298" s="195"/>
      <c r="G298" s="195"/>
      <c r="H298" s="195"/>
      <c r="I298" s="195"/>
      <c r="J298" s="195"/>
      <c r="K298" s="195"/>
      <c r="L298" s="195"/>
      <c r="M298" s="195"/>
      <c r="N298" s="195"/>
      <c r="O298" s="195"/>
      <c r="P298" s="195"/>
      <c r="Q298" s="195"/>
      <c r="R298" s="195"/>
      <c r="S298" s="195"/>
      <c r="T298" s="195"/>
      <c r="U298" s="195"/>
      <c r="V298" s="195"/>
      <c r="W298" s="195"/>
      <c r="X298" s="195"/>
      <c r="Y298" s="195"/>
    </row>
    <row r="299" spans="1:25" ht="12.75" customHeight="1" x14ac:dyDescent="0.3">
      <c r="A299" s="195"/>
      <c r="B299" s="195"/>
      <c r="C299" s="195"/>
      <c r="D299" s="195"/>
      <c r="E299" s="195"/>
      <c r="F299" s="195"/>
      <c r="G299" s="195"/>
      <c r="H299" s="195"/>
      <c r="I299" s="195"/>
      <c r="J299" s="195"/>
      <c r="K299" s="195"/>
      <c r="L299" s="195"/>
      <c r="M299" s="195"/>
      <c r="N299" s="195"/>
      <c r="O299" s="195"/>
      <c r="P299" s="195"/>
      <c r="Q299" s="195"/>
      <c r="R299" s="195"/>
      <c r="S299" s="195"/>
      <c r="T299" s="195"/>
      <c r="U299" s="195"/>
      <c r="V299" s="195"/>
      <c r="W299" s="195"/>
      <c r="X299" s="195"/>
      <c r="Y299" s="195"/>
    </row>
    <row r="300" spans="1:25" ht="12.75" customHeight="1" x14ac:dyDescent="0.3">
      <c r="A300" s="195"/>
      <c r="B300" s="195"/>
      <c r="C300" s="195"/>
      <c r="D300" s="195"/>
      <c r="E300" s="195"/>
      <c r="F300" s="195"/>
      <c r="G300" s="195"/>
      <c r="H300" s="195"/>
      <c r="I300" s="195"/>
      <c r="J300" s="195"/>
      <c r="K300" s="195"/>
      <c r="L300" s="195"/>
      <c r="M300" s="195"/>
      <c r="N300" s="195"/>
      <c r="O300" s="195"/>
      <c r="P300" s="195"/>
      <c r="Q300" s="195"/>
      <c r="R300" s="195"/>
      <c r="S300" s="195"/>
      <c r="T300" s="195"/>
      <c r="U300" s="195"/>
      <c r="V300" s="195"/>
      <c r="W300" s="195"/>
      <c r="X300" s="195"/>
      <c r="Y300" s="195"/>
    </row>
    <row r="301" spans="1:25" ht="12.75" customHeight="1" x14ac:dyDescent="0.3">
      <c r="A301" s="195"/>
      <c r="B301" s="195"/>
      <c r="C301" s="195"/>
      <c r="D301" s="195"/>
      <c r="E301" s="195"/>
      <c r="F301" s="195"/>
      <c r="G301" s="195"/>
      <c r="H301" s="195"/>
      <c r="I301" s="195"/>
      <c r="J301" s="195"/>
      <c r="K301" s="195"/>
      <c r="L301" s="195"/>
      <c r="M301" s="195"/>
      <c r="N301" s="195"/>
      <c r="O301" s="195"/>
      <c r="P301" s="195"/>
      <c r="Q301" s="195"/>
      <c r="R301" s="195"/>
      <c r="S301" s="195"/>
      <c r="T301" s="195"/>
      <c r="U301" s="195"/>
      <c r="V301" s="195"/>
      <c r="W301" s="195"/>
      <c r="X301" s="195"/>
      <c r="Y301" s="195"/>
    </row>
    <row r="302" spans="1:25" ht="12.75" customHeight="1" x14ac:dyDescent="0.3">
      <c r="A302" s="195"/>
      <c r="B302" s="195"/>
      <c r="C302" s="195"/>
      <c r="D302" s="195"/>
      <c r="E302" s="195"/>
      <c r="F302" s="195"/>
      <c r="G302" s="195"/>
      <c r="H302" s="195"/>
      <c r="I302" s="195"/>
      <c r="J302" s="195"/>
      <c r="K302" s="195"/>
      <c r="L302" s="195"/>
      <c r="M302" s="195"/>
      <c r="N302" s="195"/>
      <c r="O302" s="195"/>
      <c r="P302" s="195"/>
      <c r="Q302" s="195"/>
      <c r="R302" s="195"/>
      <c r="S302" s="195"/>
      <c r="T302" s="195"/>
      <c r="U302" s="195"/>
      <c r="V302" s="195"/>
      <c r="W302" s="195"/>
      <c r="X302" s="195"/>
      <c r="Y302" s="195"/>
    </row>
    <row r="303" spans="1:25" ht="12.75" customHeight="1" x14ac:dyDescent="0.3">
      <c r="A303" s="195"/>
      <c r="B303" s="195"/>
      <c r="C303" s="195"/>
      <c r="D303" s="195"/>
      <c r="E303" s="195"/>
      <c r="F303" s="195"/>
      <c r="G303" s="195"/>
      <c r="H303" s="195"/>
      <c r="I303" s="195"/>
      <c r="J303" s="195"/>
      <c r="K303" s="195"/>
      <c r="L303" s="195"/>
      <c r="M303" s="195"/>
      <c r="N303" s="195"/>
      <c r="O303" s="195"/>
      <c r="P303" s="195"/>
      <c r="Q303" s="195"/>
      <c r="R303" s="195"/>
      <c r="S303" s="195"/>
      <c r="T303" s="195"/>
      <c r="U303" s="195"/>
      <c r="V303" s="195"/>
      <c r="W303" s="195"/>
      <c r="X303" s="195"/>
      <c r="Y303" s="195"/>
    </row>
    <row r="304" spans="1:25" ht="12.75" customHeight="1" x14ac:dyDescent="0.3">
      <c r="A304" s="195"/>
      <c r="B304" s="195"/>
      <c r="C304" s="195"/>
      <c r="D304" s="195"/>
      <c r="E304" s="195"/>
      <c r="F304" s="195"/>
      <c r="G304" s="195"/>
      <c r="H304" s="195"/>
      <c r="I304" s="195"/>
      <c r="J304" s="195"/>
      <c r="K304" s="195"/>
      <c r="L304" s="195"/>
      <c r="M304" s="195"/>
      <c r="N304" s="195"/>
      <c r="O304" s="195"/>
      <c r="P304" s="195"/>
      <c r="Q304" s="195"/>
      <c r="R304" s="195"/>
      <c r="S304" s="195"/>
      <c r="T304" s="195"/>
      <c r="U304" s="195"/>
      <c r="V304" s="195"/>
      <c r="W304" s="195"/>
      <c r="X304" s="195"/>
      <c r="Y304" s="195"/>
    </row>
    <row r="305" spans="1:25" ht="12.75" customHeight="1" x14ac:dyDescent="0.3">
      <c r="A305" s="195"/>
      <c r="B305" s="195"/>
      <c r="C305" s="195"/>
      <c r="D305" s="195"/>
      <c r="E305" s="195"/>
      <c r="F305" s="195"/>
      <c r="G305" s="195"/>
      <c r="H305" s="195"/>
      <c r="I305" s="195"/>
      <c r="J305" s="195"/>
      <c r="K305" s="195"/>
      <c r="L305" s="195"/>
      <c r="M305" s="195"/>
      <c r="N305" s="195"/>
      <c r="O305" s="195"/>
      <c r="P305" s="195"/>
      <c r="Q305" s="195"/>
      <c r="R305" s="195"/>
      <c r="S305" s="195"/>
      <c r="T305" s="195"/>
      <c r="U305" s="195"/>
      <c r="V305" s="195"/>
      <c r="W305" s="195"/>
      <c r="X305" s="195"/>
      <c r="Y305" s="195"/>
    </row>
    <row r="306" spans="1:25" ht="12.75" customHeight="1" x14ac:dyDescent="0.3">
      <c r="A306" s="195"/>
      <c r="B306" s="195"/>
      <c r="C306" s="195"/>
      <c r="D306" s="195"/>
      <c r="E306" s="195"/>
      <c r="F306" s="195"/>
      <c r="G306" s="195"/>
      <c r="H306" s="195"/>
      <c r="I306" s="195"/>
      <c r="J306" s="195"/>
      <c r="K306" s="195"/>
      <c r="L306" s="195"/>
      <c r="M306" s="195"/>
      <c r="N306" s="195"/>
      <c r="O306" s="195"/>
      <c r="P306" s="195"/>
      <c r="Q306" s="195"/>
      <c r="R306" s="195"/>
      <c r="S306" s="195"/>
      <c r="T306" s="195"/>
      <c r="U306" s="195"/>
      <c r="V306" s="195"/>
      <c r="W306" s="195"/>
      <c r="X306" s="195"/>
      <c r="Y306" s="195"/>
    </row>
    <row r="307" spans="1:25" ht="12.75" customHeight="1" x14ac:dyDescent="0.3">
      <c r="A307" s="195"/>
      <c r="B307" s="195"/>
      <c r="C307" s="195"/>
      <c r="D307" s="195"/>
      <c r="E307" s="195"/>
      <c r="F307" s="195"/>
      <c r="G307" s="195"/>
      <c r="H307" s="195"/>
      <c r="I307" s="195"/>
      <c r="J307" s="195"/>
      <c r="K307" s="195"/>
      <c r="L307" s="195"/>
      <c r="M307" s="195"/>
      <c r="N307" s="195"/>
      <c r="O307" s="195"/>
      <c r="P307" s="195"/>
      <c r="Q307" s="195"/>
      <c r="R307" s="195"/>
      <c r="S307" s="195"/>
      <c r="T307" s="195"/>
      <c r="U307" s="195"/>
      <c r="V307" s="195"/>
      <c r="W307" s="195"/>
      <c r="X307" s="195"/>
      <c r="Y307" s="195"/>
    </row>
    <row r="308" spans="1:25" ht="12.75" customHeight="1" x14ac:dyDescent="0.3">
      <c r="A308" s="195"/>
      <c r="B308" s="195"/>
      <c r="C308" s="195"/>
      <c r="D308" s="195"/>
      <c r="E308" s="195"/>
      <c r="F308" s="195"/>
      <c r="G308" s="195"/>
      <c r="H308" s="195"/>
      <c r="I308" s="195"/>
      <c r="J308" s="195"/>
      <c r="K308" s="195"/>
      <c r="L308" s="195"/>
      <c r="M308" s="195"/>
      <c r="N308" s="195"/>
      <c r="O308" s="195"/>
      <c r="P308" s="195"/>
      <c r="Q308" s="195"/>
      <c r="R308" s="195"/>
      <c r="S308" s="195"/>
      <c r="T308" s="195"/>
      <c r="U308" s="195"/>
      <c r="V308" s="195"/>
      <c r="W308" s="195"/>
      <c r="X308" s="195"/>
      <c r="Y308" s="195"/>
    </row>
    <row r="309" spans="1:25" ht="12.75" customHeight="1" x14ac:dyDescent="0.3">
      <c r="A309" s="195"/>
      <c r="B309" s="195"/>
      <c r="C309" s="195"/>
      <c r="D309" s="195"/>
      <c r="E309" s="195"/>
      <c r="F309" s="195"/>
      <c r="G309" s="195"/>
      <c r="H309" s="195"/>
      <c r="I309" s="195"/>
      <c r="J309" s="195"/>
      <c r="K309" s="195"/>
      <c r="L309" s="195"/>
      <c r="M309" s="195"/>
      <c r="N309" s="195"/>
      <c r="O309" s="195"/>
      <c r="P309" s="195"/>
      <c r="Q309" s="195"/>
      <c r="R309" s="195"/>
      <c r="S309" s="195"/>
      <c r="T309" s="195"/>
      <c r="U309" s="195"/>
      <c r="V309" s="195"/>
      <c r="W309" s="195"/>
      <c r="X309" s="195"/>
      <c r="Y309" s="195"/>
    </row>
    <row r="310" spans="1:25" ht="12.75" customHeight="1" x14ac:dyDescent="0.3">
      <c r="A310" s="195"/>
      <c r="B310" s="195"/>
      <c r="C310" s="195"/>
      <c r="D310" s="195"/>
      <c r="E310" s="195"/>
      <c r="F310" s="195"/>
      <c r="G310" s="195"/>
      <c r="H310" s="195"/>
      <c r="I310" s="195"/>
      <c r="J310" s="195"/>
      <c r="K310" s="195"/>
      <c r="L310" s="195"/>
      <c r="M310" s="195"/>
      <c r="N310" s="195"/>
      <c r="O310" s="195"/>
      <c r="P310" s="195"/>
      <c r="Q310" s="195"/>
      <c r="R310" s="195"/>
      <c r="S310" s="195"/>
      <c r="T310" s="195"/>
      <c r="U310" s="195"/>
      <c r="V310" s="195"/>
      <c r="W310" s="195"/>
      <c r="X310" s="195"/>
      <c r="Y310" s="195"/>
    </row>
    <row r="311" spans="1:25" ht="12.75" customHeight="1" x14ac:dyDescent="0.3">
      <c r="A311" s="195"/>
      <c r="B311" s="195"/>
      <c r="C311" s="195"/>
      <c r="D311" s="195"/>
      <c r="E311" s="195"/>
      <c r="F311" s="195"/>
      <c r="G311" s="195"/>
      <c r="H311" s="195"/>
      <c r="I311" s="195"/>
      <c r="J311" s="195"/>
      <c r="K311" s="195"/>
      <c r="L311" s="195"/>
      <c r="M311" s="195"/>
      <c r="N311" s="195"/>
      <c r="O311" s="195"/>
      <c r="P311" s="195"/>
      <c r="Q311" s="195"/>
      <c r="R311" s="195"/>
      <c r="S311" s="195"/>
      <c r="T311" s="195"/>
      <c r="U311" s="195"/>
      <c r="V311" s="195"/>
      <c r="W311" s="195"/>
      <c r="X311" s="195"/>
      <c r="Y311" s="195"/>
    </row>
    <row r="312" spans="1:25" ht="12.75" customHeight="1" x14ac:dyDescent="0.3">
      <c r="A312" s="195"/>
      <c r="B312" s="195"/>
      <c r="C312" s="195"/>
      <c r="D312" s="195"/>
      <c r="E312" s="195"/>
      <c r="F312" s="195"/>
      <c r="G312" s="195"/>
      <c r="H312" s="195"/>
      <c r="I312" s="195"/>
      <c r="J312" s="195"/>
      <c r="K312" s="195"/>
      <c r="L312" s="195"/>
      <c r="M312" s="195"/>
      <c r="N312" s="195"/>
      <c r="O312" s="195"/>
      <c r="P312" s="195"/>
      <c r="Q312" s="195"/>
      <c r="R312" s="195"/>
      <c r="S312" s="195"/>
      <c r="T312" s="195"/>
      <c r="U312" s="195"/>
      <c r="V312" s="195"/>
      <c r="W312" s="195"/>
      <c r="X312" s="195"/>
      <c r="Y312" s="195"/>
    </row>
    <row r="313" spans="1:25" ht="12.75" customHeight="1" x14ac:dyDescent="0.3">
      <c r="A313" s="195"/>
      <c r="B313" s="195"/>
      <c r="C313" s="195"/>
      <c r="D313" s="195"/>
      <c r="E313" s="195"/>
      <c r="F313" s="195"/>
      <c r="G313" s="195"/>
      <c r="H313" s="195"/>
      <c r="I313" s="195"/>
      <c r="J313" s="195"/>
      <c r="K313" s="195"/>
      <c r="L313" s="195"/>
      <c r="M313" s="195"/>
      <c r="N313" s="195"/>
      <c r="O313" s="195"/>
      <c r="P313" s="195"/>
      <c r="Q313" s="195"/>
      <c r="R313" s="195"/>
      <c r="S313" s="195"/>
      <c r="T313" s="195"/>
      <c r="U313" s="195"/>
      <c r="V313" s="195"/>
      <c r="W313" s="195"/>
      <c r="X313" s="195"/>
      <c r="Y313" s="195"/>
    </row>
    <row r="314" spans="1:25" ht="12.75" customHeight="1" x14ac:dyDescent="0.3">
      <c r="A314" s="195"/>
      <c r="B314" s="195"/>
      <c r="C314" s="195"/>
      <c r="D314" s="195"/>
      <c r="E314" s="195"/>
      <c r="F314" s="195"/>
      <c r="G314" s="195"/>
      <c r="H314" s="195"/>
      <c r="I314" s="195"/>
      <c r="J314" s="195"/>
      <c r="K314" s="195"/>
      <c r="L314" s="195"/>
      <c r="M314" s="195"/>
      <c r="N314" s="195"/>
      <c r="O314" s="195"/>
      <c r="P314" s="195"/>
      <c r="Q314" s="195"/>
      <c r="R314" s="195"/>
      <c r="S314" s="195"/>
      <c r="T314" s="195"/>
      <c r="U314" s="195"/>
      <c r="V314" s="195"/>
      <c r="W314" s="195"/>
      <c r="X314" s="195"/>
      <c r="Y314" s="195"/>
    </row>
    <row r="315" spans="1:25" ht="12.75" customHeight="1" x14ac:dyDescent="0.3">
      <c r="A315" s="195"/>
      <c r="B315" s="195"/>
      <c r="C315" s="195"/>
      <c r="D315" s="195"/>
      <c r="E315" s="195"/>
      <c r="F315" s="195"/>
      <c r="G315" s="195"/>
      <c r="H315" s="195"/>
      <c r="I315" s="195"/>
      <c r="J315" s="195"/>
      <c r="K315" s="195"/>
      <c r="L315" s="195"/>
      <c r="M315" s="195"/>
      <c r="N315" s="195"/>
      <c r="O315" s="195"/>
      <c r="P315" s="195"/>
      <c r="Q315" s="195"/>
      <c r="R315" s="195"/>
      <c r="S315" s="195"/>
      <c r="T315" s="195"/>
      <c r="U315" s="195"/>
      <c r="V315" s="195"/>
      <c r="W315" s="195"/>
      <c r="X315" s="195"/>
      <c r="Y315" s="195"/>
    </row>
    <row r="316" spans="1:25" ht="12.75" customHeight="1" x14ac:dyDescent="0.3">
      <c r="A316" s="195"/>
      <c r="B316" s="195"/>
      <c r="C316" s="195"/>
      <c r="D316" s="195"/>
      <c r="E316" s="195"/>
      <c r="F316" s="195"/>
      <c r="G316" s="195"/>
      <c r="H316" s="195"/>
      <c r="I316" s="195"/>
      <c r="J316" s="195"/>
      <c r="K316" s="195"/>
      <c r="L316" s="195"/>
      <c r="M316" s="195"/>
      <c r="N316" s="195"/>
      <c r="O316" s="195"/>
      <c r="P316" s="195"/>
      <c r="Q316" s="195"/>
      <c r="R316" s="195"/>
      <c r="S316" s="195"/>
      <c r="T316" s="195"/>
      <c r="U316" s="195"/>
      <c r="V316" s="195"/>
      <c r="W316" s="195"/>
      <c r="X316" s="195"/>
      <c r="Y316" s="195"/>
    </row>
    <row r="317" spans="1:25" ht="12.75" customHeight="1" x14ac:dyDescent="0.3">
      <c r="A317" s="195"/>
      <c r="B317" s="195"/>
      <c r="C317" s="195"/>
      <c r="D317" s="195"/>
      <c r="E317" s="195"/>
      <c r="F317" s="195"/>
      <c r="G317" s="195"/>
      <c r="H317" s="195"/>
      <c r="I317" s="195"/>
      <c r="J317" s="195"/>
      <c r="K317" s="195"/>
      <c r="L317" s="195"/>
      <c r="M317" s="195"/>
      <c r="N317" s="195"/>
      <c r="O317" s="195"/>
      <c r="P317" s="195"/>
      <c r="Q317" s="195"/>
      <c r="R317" s="195"/>
      <c r="S317" s="195"/>
      <c r="T317" s="195"/>
      <c r="U317" s="195"/>
      <c r="V317" s="195"/>
      <c r="W317" s="195"/>
      <c r="X317" s="195"/>
      <c r="Y317" s="195"/>
    </row>
    <row r="318" spans="1:25" ht="12.75" customHeight="1" x14ac:dyDescent="0.3">
      <c r="A318" s="195"/>
      <c r="B318" s="195"/>
      <c r="C318" s="195"/>
      <c r="D318" s="195"/>
      <c r="E318" s="195"/>
      <c r="F318" s="195"/>
      <c r="G318" s="195"/>
      <c r="H318" s="195"/>
      <c r="I318" s="195"/>
      <c r="J318" s="195"/>
      <c r="K318" s="195"/>
      <c r="L318" s="195"/>
      <c r="M318" s="195"/>
      <c r="N318" s="195"/>
      <c r="O318" s="195"/>
      <c r="P318" s="195"/>
      <c r="Q318" s="195"/>
      <c r="R318" s="195"/>
      <c r="S318" s="195"/>
      <c r="T318" s="195"/>
      <c r="U318" s="195"/>
      <c r="V318" s="195"/>
      <c r="W318" s="195"/>
      <c r="X318" s="195"/>
      <c r="Y318" s="195"/>
    </row>
    <row r="319" spans="1:25" ht="12.75" customHeight="1" x14ac:dyDescent="0.3">
      <c r="A319" s="195"/>
      <c r="B319" s="195"/>
      <c r="C319" s="195"/>
      <c r="D319" s="195"/>
      <c r="E319" s="195"/>
      <c r="F319" s="195"/>
      <c r="G319" s="195"/>
      <c r="H319" s="195"/>
      <c r="I319" s="195"/>
      <c r="J319" s="195"/>
      <c r="K319" s="195"/>
      <c r="L319" s="195"/>
      <c r="M319" s="195"/>
      <c r="N319" s="195"/>
      <c r="O319" s="195"/>
      <c r="P319" s="195"/>
      <c r="Q319" s="195"/>
      <c r="R319" s="195"/>
      <c r="S319" s="195"/>
      <c r="T319" s="195"/>
      <c r="U319" s="195"/>
      <c r="V319" s="195"/>
      <c r="W319" s="195"/>
      <c r="X319" s="195"/>
      <c r="Y319" s="195"/>
    </row>
    <row r="320" spans="1:25" ht="12.75" customHeight="1" x14ac:dyDescent="0.3">
      <c r="A320" s="195"/>
      <c r="B320" s="195"/>
      <c r="C320" s="195"/>
      <c r="D320" s="195"/>
      <c r="E320" s="195"/>
      <c r="F320" s="195"/>
      <c r="G320" s="195"/>
      <c r="H320" s="195"/>
      <c r="I320" s="195"/>
      <c r="J320" s="195"/>
      <c r="K320" s="195"/>
      <c r="L320" s="195"/>
      <c r="M320" s="195"/>
      <c r="N320" s="195"/>
      <c r="O320" s="195"/>
      <c r="P320" s="195"/>
      <c r="Q320" s="195"/>
      <c r="R320" s="195"/>
      <c r="S320" s="195"/>
      <c r="T320" s="195"/>
      <c r="U320" s="195"/>
      <c r="V320" s="195"/>
      <c r="W320" s="195"/>
      <c r="X320" s="195"/>
      <c r="Y320" s="195"/>
    </row>
    <row r="321" spans="1:25" ht="12.75" customHeight="1" x14ac:dyDescent="0.3">
      <c r="A321" s="195"/>
      <c r="B321" s="195"/>
      <c r="C321" s="195"/>
      <c r="D321" s="195"/>
      <c r="E321" s="195"/>
      <c r="F321" s="195"/>
      <c r="G321" s="195"/>
      <c r="H321" s="195"/>
      <c r="I321" s="195"/>
      <c r="J321" s="195"/>
      <c r="K321" s="195"/>
      <c r="L321" s="195"/>
      <c r="M321" s="195"/>
      <c r="N321" s="195"/>
      <c r="O321" s="195"/>
      <c r="P321" s="195"/>
      <c r="Q321" s="195"/>
      <c r="R321" s="195"/>
      <c r="S321" s="195"/>
      <c r="T321" s="195"/>
      <c r="U321" s="195"/>
      <c r="V321" s="195"/>
      <c r="W321" s="195"/>
      <c r="X321" s="195"/>
      <c r="Y321" s="195"/>
    </row>
    <row r="322" spans="1:25" ht="12.75" customHeight="1" x14ac:dyDescent="0.3">
      <c r="A322" s="195"/>
      <c r="B322" s="195"/>
      <c r="C322" s="195"/>
      <c r="D322" s="195"/>
      <c r="E322" s="195"/>
      <c r="F322" s="195"/>
      <c r="G322" s="195"/>
      <c r="H322" s="195"/>
      <c r="I322" s="195"/>
      <c r="J322" s="195"/>
      <c r="K322" s="195"/>
      <c r="L322" s="195"/>
      <c r="M322" s="195"/>
      <c r="N322" s="195"/>
      <c r="O322" s="195"/>
      <c r="P322" s="195"/>
      <c r="Q322" s="195"/>
      <c r="R322" s="195"/>
      <c r="S322" s="195"/>
      <c r="T322" s="195"/>
      <c r="U322" s="195"/>
      <c r="V322" s="195"/>
      <c r="W322" s="195"/>
      <c r="X322" s="195"/>
      <c r="Y322" s="195"/>
    </row>
    <row r="323" spans="1:25" ht="12.75" customHeight="1" x14ac:dyDescent="0.3">
      <c r="A323" s="195"/>
      <c r="B323" s="195"/>
      <c r="C323" s="195"/>
      <c r="D323" s="195"/>
      <c r="E323" s="195"/>
      <c r="F323" s="195"/>
      <c r="G323" s="195"/>
      <c r="H323" s="195"/>
      <c r="I323" s="195"/>
      <c r="J323" s="195"/>
      <c r="K323" s="195"/>
      <c r="L323" s="195"/>
      <c r="M323" s="195"/>
      <c r="N323" s="195"/>
      <c r="O323" s="195"/>
      <c r="P323" s="195"/>
      <c r="Q323" s="195"/>
      <c r="R323" s="195"/>
      <c r="S323" s="195"/>
      <c r="T323" s="195"/>
      <c r="U323" s="195"/>
      <c r="V323" s="195"/>
      <c r="W323" s="195"/>
      <c r="X323" s="195"/>
      <c r="Y323" s="195"/>
    </row>
    <row r="324" spans="1:25" ht="12.75" customHeight="1" x14ac:dyDescent="0.3">
      <c r="A324" s="195"/>
      <c r="B324" s="195"/>
      <c r="C324" s="195"/>
      <c r="D324" s="195"/>
      <c r="E324" s="195"/>
      <c r="F324" s="195"/>
      <c r="G324" s="195"/>
      <c r="H324" s="195"/>
      <c r="I324" s="195"/>
      <c r="J324" s="195"/>
      <c r="K324" s="195"/>
      <c r="L324" s="195"/>
      <c r="M324" s="195"/>
      <c r="N324" s="195"/>
      <c r="O324" s="195"/>
      <c r="P324" s="195"/>
      <c r="Q324" s="195"/>
      <c r="R324" s="195"/>
      <c r="S324" s="195"/>
      <c r="T324" s="195"/>
      <c r="U324" s="195"/>
      <c r="V324" s="195"/>
      <c r="W324" s="195"/>
      <c r="X324" s="195"/>
      <c r="Y324" s="195"/>
    </row>
    <row r="325" spans="1:25" ht="12.75" customHeight="1" x14ac:dyDescent="0.3">
      <c r="A325" s="195"/>
      <c r="B325" s="195"/>
      <c r="C325" s="195"/>
      <c r="D325" s="195"/>
      <c r="E325" s="195"/>
      <c r="F325" s="195"/>
      <c r="G325" s="195"/>
      <c r="H325" s="195"/>
      <c r="I325" s="195"/>
      <c r="J325" s="195"/>
      <c r="K325" s="195"/>
      <c r="L325" s="195"/>
      <c r="M325" s="195"/>
      <c r="N325" s="195"/>
      <c r="O325" s="195"/>
      <c r="P325" s="195"/>
      <c r="Q325" s="195"/>
      <c r="R325" s="195"/>
      <c r="S325" s="195"/>
      <c r="T325" s="195"/>
      <c r="U325" s="195"/>
      <c r="V325" s="195"/>
      <c r="W325" s="195"/>
      <c r="X325" s="195"/>
      <c r="Y325" s="195"/>
    </row>
    <row r="326" spans="1:25" ht="12.75" customHeight="1" x14ac:dyDescent="0.3">
      <c r="A326" s="195"/>
      <c r="B326" s="195"/>
      <c r="C326" s="195"/>
      <c r="D326" s="195"/>
      <c r="E326" s="195"/>
      <c r="F326" s="195"/>
      <c r="G326" s="195"/>
      <c r="H326" s="195"/>
      <c r="I326" s="195"/>
      <c r="J326" s="195"/>
      <c r="K326" s="195"/>
      <c r="L326" s="195"/>
      <c r="M326" s="195"/>
      <c r="N326" s="195"/>
      <c r="O326" s="195"/>
      <c r="P326" s="195"/>
      <c r="Q326" s="195"/>
      <c r="R326" s="195"/>
      <c r="S326" s="195"/>
      <c r="T326" s="195"/>
      <c r="U326" s="195"/>
      <c r="V326" s="195"/>
      <c r="W326" s="195"/>
      <c r="X326" s="195"/>
      <c r="Y326" s="195"/>
    </row>
    <row r="327" spans="1:25" ht="12.75" customHeight="1" x14ac:dyDescent="0.3">
      <c r="A327" s="195"/>
      <c r="B327" s="195"/>
      <c r="C327" s="195"/>
      <c r="D327" s="195"/>
      <c r="E327" s="195"/>
      <c r="F327" s="195"/>
      <c r="G327" s="195"/>
      <c r="H327" s="195"/>
      <c r="I327" s="195"/>
      <c r="J327" s="195"/>
      <c r="K327" s="195"/>
      <c r="L327" s="195"/>
      <c r="M327" s="195"/>
      <c r="N327" s="195"/>
      <c r="O327" s="195"/>
      <c r="P327" s="195"/>
      <c r="Q327" s="195"/>
      <c r="R327" s="195"/>
      <c r="S327" s="195"/>
      <c r="T327" s="195"/>
      <c r="U327" s="195"/>
      <c r="V327" s="195"/>
      <c r="W327" s="195"/>
      <c r="X327" s="195"/>
      <c r="Y327" s="195"/>
    </row>
    <row r="328" spans="1:25" ht="12.75" customHeight="1" x14ac:dyDescent="0.3">
      <c r="A328" s="195"/>
      <c r="B328" s="195"/>
      <c r="C328" s="195"/>
      <c r="D328" s="195"/>
      <c r="E328" s="195"/>
      <c r="F328" s="195"/>
      <c r="G328" s="195"/>
      <c r="H328" s="195"/>
      <c r="I328" s="195"/>
      <c r="J328" s="195"/>
      <c r="K328" s="195"/>
      <c r="L328" s="195"/>
      <c r="M328" s="195"/>
      <c r="N328" s="195"/>
      <c r="O328" s="195"/>
      <c r="P328" s="195"/>
      <c r="Q328" s="195"/>
      <c r="R328" s="195"/>
      <c r="S328" s="195"/>
      <c r="T328" s="195"/>
      <c r="U328" s="195"/>
      <c r="V328" s="195"/>
      <c r="W328" s="195"/>
      <c r="X328" s="195"/>
      <c r="Y328" s="195"/>
    </row>
    <row r="329" spans="1:25" ht="12.75" customHeight="1" x14ac:dyDescent="0.3">
      <c r="A329" s="195"/>
      <c r="B329" s="195"/>
      <c r="C329" s="195"/>
      <c r="D329" s="195"/>
      <c r="E329" s="195"/>
      <c r="F329" s="195"/>
      <c r="G329" s="195"/>
      <c r="H329" s="195"/>
      <c r="I329" s="195"/>
      <c r="J329" s="195"/>
      <c r="K329" s="195"/>
      <c r="L329" s="195"/>
      <c r="M329" s="195"/>
      <c r="N329" s="195"/>
      <c r="O329" s="195"/>
      <c r="P329" s="195"/>
      <c r="Q329" s="195"/>
      <c r="R329" s="195"/>
      <c r="S329" s="195"/>
      <c r="T329" s="195"/>
      <c r="U329" s="195"/>
      <c r="V329" s="195"/>
      <c r="W329" s="195"/>
      <c r="X329" s="195"/>
      <c r="Y329" s="195"/>
    </row>
    <row r="330" spans="1:25" ht="12.75" customHeight="1" x14ac:dyDescent="0.3">
      <c r="A330" s="195"/>
      <c r="B330" s="195"/>
      <c r="C330" s="195"/>
      <c r="D330" s="195"/>
      <c r="E330" s="195"/>
      <c r="F330" s="195"/>
      <c r="G330" s="195"/>
      <c r="H330" s="195"/>
      <c r="I330" s="195"/>
      <c r="J330" s="195"/>
      <c r="K330" s="195"/>
      <c r="L330" s="195"/>
      <c r="M330" s="195"/>
      <c r="N330" s="195"/>
      <c r="O330" s="195"/>
      <c r="P330" s="195"/>
      <c r="Q330" s="195"/>
      <c r="R330" s="195"/>
      <c r="S330" s="195"/>
      <c r="T330" s="195"/>
      <c r="U330" s="195"/>
      <c r="V330" s="195"/>
      <c r="W330" s="195"/>
      <c r="X330" s="195"/>
      <c r="Y330" s="195"/>
    </row>
    <row r="331" spans="1:25" ht="12.75" customHeight="1" x14ac:dyDescent="0.3">
      <c r="A331" s="195"/>
      <c r="B331" s="195"/>
      <c r="C331" s="195"/>
      <c r="D331" s="195"/>
      <c r="E331" s="195"/>
      <c r="F331" s="195"/>
      <c r="G331" s="195"/>
      <c r="H331" s="195"/>
      <c r="I331" s="195"/>
      <c r="J331" s="195"/>
      <c r="K331" s="195"/>
      <c r="L331" s="195"/>
      <c r="M331" s="195"/>
      <c r="N331" s="195"/>
      <c r="O331" s="195"/>
      <c r="P331" s="195"/>
      <c r="Q331" s="195"/>
      <c r="R331" s="195"/>
      <c r="S331" s="195"/>
      <c r="T331" s="195"/>
      <c r="U331" s="195"/>
      <c r="V331" s="195"/>
      <c r="W331" s="195"/>
      <c r="X331" s="195"/>
      <c r="Y331" s="195"/>
    </row>
    <row r="332" spans="1:25" ht="12.75" customHeight="1" x14ac:dyDescent="0.3">
      <c r="A332" s="195"/>
      <c r="B332" s="195"/>
      <c r="C332" s="195"/>
      <c r="D332" s="195"/>
      <c r="E332" s="195"/>
      <c r="F332" s="195"/>
      <c r="G332" s="195"/>
      <c r="H332" s="195"/>
      <c r="I332" s="195"/>
      <c r="J332" s="195"/>
      <c r="K332" s="195"/>
      <c r="L332" s="195"/>
      <c r="M332" s="195"/>
      <c r="N332" s="195"/>
      <c r="O332" s="195"/>
      <c r="P332" s="195"/>
      <c r="Q332" s="195"/>
      <c r="R332" s="195"/>
      <c r="S332" s="195"/>
      <c r="T332" s="195"/>
      <c r="U332" s="195"/>
      <c r="V332" s="195"/>
      <c r="W332" s="195"/>
      <c r="X332" s="195"/>
      <c r="Y332" s="195"/>
    </row>
    <row r="333" spans="1:25" ht="12.75" customHeight="1" x14ac:dyDescent="0.3">
      <c r="A333" s="195"/>
      <c r="B333" s="195"/>
      <c r="C333" s="195"/>
      <c r="D333" s="195"/>
      <c r="E333" s="195"/>
      <c r="F333" s="195"/>
      <c r="G333" s="195"/>
      <c r="H333" s="195"/>
      <c r="I333" s="195"/>
      <c r="J333" s="195"/>
      <c r="K333" s="195"/>
      <c r="L333" s="195"/>
      <c r="M333" s="195"/>
      <c r="N333" s="195"/>
      <c r="O333" s="195"/>
      <c r="P333" s="195"/>
      <c r="Q333" s="195"/>
      <c r="R333" s="195"/>
      <c r="S333" s="195"/>
      <c r="T333" s="195"/>
      <c r="U333" s="195"/>
      <c r="V333" s="195"/>
      <c r="W333" s="195"/>
      <c r="X333" s="195"/>
      <c r="Y333" s="195"/>
    </row>
    <row r="334" spans="1:25" ht="12.75" customHeight="1" x14ac:dyDescent="0.3">
      <c r="A334" s="195"/>
      <c r="B334" s="195"/>
      <c r="C334" s="195"/>
      <c r="D334" s="195"/>
      <c r="E334" s="195"/>
      <c r="F334" s="195"/>
      <c r="G334" s="195"/>
      <c r="H334" s="195"/>
      <c r="I334" s="195"/>
      <c r="J334" s="195"/>
      <c r="K334" s="195"/>
      <c r="L334" s="195"/>
      <c r="M334" s="195"/>
      <c r="N334" s="195"/>
      <c r="O334" s="195"/>
      <c r="P334" s="195"/>
      <c r="Q334" s="195"/>
      <c r="R334" s="195"/>
      <c r="S334" s="195"/>
      <c r="T334" s="195"/>
      <c r="U334" s="195"/>
      <c r="V334" s="195"/>
      <c r="W334" s="195"/>
      <c r="X334" s="195"/>
      <c r="Y334" s="195"/>
    </row>
    <row r="335" spans="1:25" ht="12.75" customHeight="1" x14ac:dyDescent="0.3">
      <c r="A335" s="195"/>
      <c r="B335" s="195"/>
      <c r="C335" s="195"/>
      <c r="D335" s="195"/>
      <c r="E335" s="195"/>
      <c r="F335" s="195"/>
      <c r="G335" s="195"/>
      <c r="H335" s="195"/>
      <c r="I335" s="195"/>
      <c r="J335" s="195"/>
      <c r="K335" s="195"/>
      <c r="L335" s="195"/>
      <c r="M335" s="195"/>
      <c r="N335" s="195"/>
      <c r="O335" s="195"/>
      <c r="P335" s="195"/>
      <c r="Q335" s="195"/>
      <c r="R335" s="195"/>
      <c r="S335" s="195"/>
      <c r="T335" s="195"/>
      <c r="U335" s="195"/>
      <c r="V335" s="195"/>
      <c r="W335" s="195"/>
      <c r="X335" s="195"/>
      <c r="Y335" s="195"/>
    </row>
    <row r="336" spans="1:25" ht="12.75" customHeight="1" x14ac:dyDescent="0.3">
      <c r="A336" s="195"/>
      <c r="B336" s="195"/>
      <c r="C336" s="195"/>
      <c r="D336" s="195"/>
      <c r="E336" s="195"/>
      <c r="F336" s="195"/>
      <c r="G336" s="195"/>
      <c r="H336" s="195"/>
      <c r="I336" s="195"/>
      <c r="J336" s="195"/>
      <c r="K336" s="195"/>
      <c r="L336" s="195"/>
      <c r="M336" s="195"/>
      <c r="N336" s="195"/>
      <c r="O336" s="195"/>
      <c r="P336" s="195"/>
      <c r="Q336" s="195"/>
      <c r="R336" s="195"/>
      <c r="S336" s="195"/>
      <c r="T336" s="195"/>
      <c r="U336" s="195"/>
      <c r="V336" s="195"/>
      <c r="W336" s="195"/>
      <c r="X336" s="195"/>
      <c r="Y336" s="195"/>
    </row>
    <row r="337" spans="1:25" ht="12.75" customHeight="1" x14ac:dyDescent="0.3">
      <c r="A337" s="195"/>
      <c r="B337" s="195"/>
      <c r="C337" s="195"/>
      <c r="D337" s="195"/>
      <c r="E337" s="195"/>
      <c r="F337" s="195"/>
      <c r="G337" s="195"/>
      <c r="H337" s="195"/>
      <c r="I337" s="195"/>
      <c r="J337" s="195"/>
      <c r="K337" s="195"/>
      <c r="L337" s="195"/>
      <c r="M337" s="195"/>
      <c r="N337" s="195"/>
      <c r="O337" s="195"/>
      <c r="P337" s="195"/>
      <c r="Q337" s="195"/>
      <c r="R337" s="195"/>
      <c r="S337" s="195"/>
      <c r="T337" s="195"/>
      <c r="U337" s="195"/>
      <c r="V337" s="195"/>
      <c r="W337" s="195"/>
      <c r="X337" s="195"/>
      <c r="Y337" s="195"/>
    </row>
    <row r="338" spans="1:25" ht="12.75" customHeight="1" x14ac:dyDescent="0.3">
      <c r="A338" s="195"/>
      <c r="B338" s="195"/>
      <c r="C338" s="195"/>
      <c r="D338" s="195"/>
      <c r="E338" s="195"/>
      <c r="F338" s="195"/>
      <c r="G338" s="195"/>
      <c r="H338" s="195"/>
      <c r="I338" s="195"/>
      <c r="J338" s="195"/>
      <c r="K338" s="195"/>
      <c r="L338" s="195"/>
      <c r="M338" s="195"/>
      <c r="N338" s="195"/>
      <c r="O338" s="195"/>
      <c r="P338" s="195"/>
      <c r="Q338" s="195"/>
      <c r="R338" s="195"/>
      <c r="S338" s="195"/>
      <c r="T338" s="195"/>
      <c r="U338" s="195"/>
      <c r="V338" s="195"/>
      <c r="W338" s="195"/>
      <c r="X338" s="195"/>
      <c r="Y338" s="195"/>
    </row>
    <row r="339" spans="1:25" ht="12.75" customHeight="1" x14ac:dyDescent="0.3">
      <c r="A339" s="195"/>
      <c r="B339" s="195"/>
      <c r="C339" s="195"/>
      <c r="D339" s="195"/>
      <c r="E339" s="195"/>
      <c r="F339" s="195"/>
      <c r="G339" s="195"/>
      <c r="H339" s="195"/>
      <c r="I339" s="195"/>
      <c r="J339" s="195"/>
      <c r="K339" s="195"/>
      <c r="L339" s="195"/>
      <c r="M339" s="195"/>
      <c r="N339" s="195"/>
      <c r="O339" s="195"/>
      <c r="P339" s="195"/>
      <c r="Q339" s="195"/>
      <c r="R339" s="195"/>
      <c r="S339" s="195"/>
      <c r="T339" s="195"/>
      <c r="U339" s="195"/>
      <c r="V339" s="195"/>
      <c r="W339" s="195"/>
      <c r="X339" s="195"/>
      <c r="Y339" s="195"/>
    </row>
    <row r="340" spans="1:25" ht="12.75" customHeight="1" x14ac:dyDescent="0.3">
      <c r="A340" s="195"/>
      <c r="B340" s="195"/>
      <c r="C340" s="195"/>
      <c r="D340" s="195"/>
      <c r="E340" s="195"/>
      <c r="F340" s="195"/>
      <c r="G340" s="195"/>
      <c r="H340" s="195"/>
      <c r="I340" s="195"/>
      <c r="J340" s="195"/>
      <c r="K340" s="195"/>
      <c r="L340" s="195"/>
      <c r="M340" s="195"/>
      <c r="N340" s="195"/>
      <c r="O340" s="195"/>
      <c r="P340" s="195"/>
      <c r="Q340" s="195"/>
      <c r="R340" s="195"/>
      <c r="S340" s="195"/>
      <c r="T340" s="195"/>
      <c r="U340" s="195"/>
      <c r="V340" s="195"/>
      <c r="W340" s="195"/>
      <c r="X340" s="195"/>
      <c r="Y340" s="195"/>
    </row>
    <row r="341" spans="1:25" ht="12.75" customHeight="1" x14ac:dyDescent="0.3">
      <c r="A341" s="195"/>
      <c r="B341" s="195"/>
      <c r="C341" s="195"/>
      <c r="D341" s="195"/>
      <c r="E341" s="195"/>
      <c r="F341" s="195"/>
      <c r="G341" s="195"/>
      <c r="H341" s="195"/>
      <c r="I341" s="195"/>
      <c r="J341" s="195"/>
      <c r="K341" s="195"/>
      <c r="L341" s="195"/>
      <c r="M341" s="195"/>
      <c r="N341" s="195"/>
      <c r="O341" s="195"/>
      <c r="P341" s="195"/>
      <c r="Q341" s="195"/>
      <c r="R341" s="195"/>
      <c r="S341" s="195"/>
      <c r="T341" s="195"/>
      <c r="U341" s="195"/>
      <c r="V341" s="195"/>
      <c r="W341" s="195"/>
      <c r="X341" s="195"/>
      <c r="Y341" s="195"/>
    </row>
    <row r="342" spans="1:25" ht="12.75" customHeight="1" x14ac:dyDescent="0.3">
      <c r="A342" s="195"/>
      <c r="B342" s="195"/>
      <c r="C342" s="195"/>
      <c r="D342" s="195"/>
      <c r="E342" s="195"/>
      <c r="F342" s="195"/>
      <c r="G342" s="195"/>
      <c r="H342" s="195"/>
      <c r="I342" s="195"/>
      <c r="J342" s="195"/>
      <c r="K342" s="195"/>
      <c r="L342" s="195"/>
      <c r="M342" s="195"/>
      <c r="N342" s="195"/>
      <c r="O342" s="195"/>
      <c r="P342" s="195"/>
      <c r="Q342" s="195"/>
      <c r="R342" s="195"/>
      <c r="S342" s="195"/>
      <c r="T342" s="195"/>
      <c r="U342" s="195"/>
      <c r="V342" s="195"/>
      <c r="W342" s="195"/>
      <c r="X342" s="195"/>
      <c r="Y342" s="195"/>
    </row>
    <row r="343" spans="1:25" ht="12.75" customHeight="1" x14ac:dyDescent="0.3">
      <c r="A343" s="195"/>
      <c r="B343" s="195"/>
      <c r="C343" s="195"/>
      <c r="D343" s="195"/>
      <c r="E343" s="195"/>
      <c r="F343" s="195"/>
      <c r="G343" s="195"/>
      <c r="H343" s="195"/>
      <c r="I343" s="195"/>
      <c r="J343" s="195"/>
      <c r="K343" s="195"/>
      <c r="L343" s="195"/>
      <c r="M343" s="195"/>
      <c r="N343" s="195"/>
      <c r="O343" s="195"/>
      <c r="P343" s="195"/>
      <c r="Q343" s="195"/>
      <c r="R343" s="195"/>
      <c r="S343" s="195"/>
      <c r="T343" s="195"/>
      <c r="U343" s="195"/>
      <c r="V343" s="195"/>
      <c r="W343" s="195"/>
      <c r="X343" s="195"/>
      <c r="Y343" s="195"/>
    </row>
    <row r="344" spans="1:25" ht="12.75" customHeight="1" x14ac:dyDescent="0.3">
      <c r="A344" s="195"/>
      <c r="B344" s="195"/>
      <c r="C344" s="195"/>
      <c r="D344" s="195"/>
      <c r="E344" s="195"/>
      <c r="F344" s="195"/>
      <c r="G344" s="195"/>
      <c r="H344" s="195"/>
      <c r="I344" s="195"/>
      <c r="J344" s="195"/>
      <c r="K344" s="195"/>
      <c r="L344" s="195"/>
      <c r="M344" s="195"/>
      <c r="N344" s="195"/>
      <c r="O344" s="195"/>
      <c r="P344" s="195"/>
      <c r="Q344" s="195"/>
      <c r="R344" s="195"/>
      <c r="S344" s="195"/>
      <c r="T344" s="195"/>
      <c r="U344" s="195"/>
      <c r="V344" s="195"/>
      <c r="W344" s="195"/>
      <c r="X344" s="195"/>
      <c r="Y344" s="195"/>
    </row>
    <row r="345" spans="1:25" ht="12.75" customHeight="1" x14ac:dyDescent="0.3">
      <c r="A345" s="195"/>
      <c r="B345" s="195"/>
      <c r="C345" s="195"/>
      <c r="D345" s="195"/>
      <c r="E345" s="195"/>
      <c r="F345" s="195"/>
      <c r="G345" s="195"/>
      <c r="H345" s="195"/>
      <c r="I345" s="195"/>
      <c r="J345" s="195"/>
      <c r="K345" s="195"/>
      <c r="L345" s="195"/>
      <c r="M345" s="195"/>
      <c r="N345" s="195"/>
      <c r="O345" s="195"/>
      <c r="P345" s="195"/>
      <c r="Q345" s="195"/>
      <c r="R345" s="195"/>
      <c r="S345" s="195"/>
      <c r="T345" s="195"/>
      <c r="U345" s="195"/>
      <c r="V345" s="195"/>
      <c r="W345" s="195"/>
      <c r="X345" s="195"/>
      <c r="Y345" s="195"/>
    </row>
    <row r="346" spans="1:25" ht="12.75" customHeight="1" x14ac:dyDescent="0.3">
      <c r="A346" s="195"/>
      <c r="B346" s="195"/>
      <c r="C346" s="195"/>
      <c r="D346" s="195"/>
      <c r="E346" s="195"/>
      <c r="F346" s="195"/>
      <c r="G346" s="195"/>
      <c r="H346" s="195"/>
      <c r="I346" s="195"/>
      <c r="J346" s="195"/>
      <c r="K346" s="195"/>
      <c r="L346" s="195"/>
      <c r="M346" s="195"/>
      <c r="N346" s="195"/>
      <c r="O346" s="195"/>
      <c r="P346" s="195"/>
      <c r="Q346" s="195"/>
      <c r="R346" s="195"/>
      <c r="S346" s="195"/>
      <c r="T346" s="195"/>
      <c r="U346" s="195"/>
      <c r="V346" s="195"/>
      <c r="W346" s="195"/>
      <c r="X346" s="195"/>
      <c r="Y346" s="195"/>
    </row>
    <row r="347" spans="1:25" ht="12.75" customHeight="1" x14ac:dyDescent="0.3">
      <c r="A347" s="195"/>
      <c r="B347" s="195"/>
      <c r="C347" s="195"/>
      <c r="D347" s="195"/>
      <c r="E347" s="195"/>
      <c r="F347" s="195"/>
      <c r="G347" s="195"/>
      <c r="H347" s="195"/>
      <c r="I347" s="195"/>
      <c r="J347" s="195"/>
      <c r="K347" s="195"/>
      <c r="L347" s="195"/>
      <c r="M347" s="195"/>
      <c r="N347" s="195"/>
      <c r="O347" s="195"/>
      <c r="P347" s="195"/>
      <c r="Q347" s="195"/>
      <c r="R347" s="195"/>
      <c r="S347" s="195"/>
      <c r="T347" s="195"/>
      <c r="U347" s="195"/>
      <c r="V347" s="195"/>
      <c r="W347" s="195"/>
      <c r="X347" s="195"/>
      <c r="Y347" s="195"/>
    </row>
    <row r="348" spans="1:25" ht="12.75" customHeight="1" x14ac:dyDescent="0.3">
      <c r="A348" s="195"/>
      <c r="B348" s="195"/>
      <c r="C348" s="195"/>
      <c r="D348" s="195"/>
      <c r="E348" s="195"/>
      <c r="F348" s="195"/>
      <c r="G348" s="195"/>
      <c r="H348" s="195"/>
      <c r="I348" s="195"/>
      <c r="J348" s="195"/>
      <c r="K348" s="195"/>
      <c r="L348" s="195"/>
      <c r="M348" s="195"/>
      <c r="N348" s="195"/>
      <c r="O348" s="195"/>
      <c r="P348" s="195"/>
      <c r="Q348" s="195"/>
      <c r="R348" s="195"/>
      <c r="S348" s="195"/>
      <c r="T348" s="195"/>
      <c r="U348" s="195"/>
      <c r="V348" s="195"/>
      <c r="W348" s="195"/>
      <c r="X348" s="195"/>
      <c r="Y348" s="195"/>
    </row>
    <row r="349" spans="1:25" ht="12.75" customHeight="1" x14ac:dyDescent="0.3">
      <c r="A349" s="195"/>
      <c r="B349" s="195"/>
      <c r="C349" s="195"/>
      <c r="D349" s="195"/>
      <c r="E349" s="195"/>
      <c r="F349" s="195"/>
      <c r="G349" s="195"/>
      <c r="H349" s="195"/>
      <c r="I349" s="195"/>
      <c r="J349" s="195"/>
      <c r="K349" s="195"/>
      <c r="L349" s="195"/>
      <c r="M349" s="195"/>
      <c r="N349" s="195"/>
      <c r="O349" s="195"/>
      <c r="P349" s="195"/>
      <c r="Q349" s="195"/>
      <c r="R349" s="195"/>
      <c r="S349" s="195"/>
      <c r="T349" s="195"/>
      <c r="U349" s="195"/>
      <c r="V349" s="195"/>
      <c r="W349" s="195"/>
      <c r="X349" s="195"/>
      <c r="Y349" s="195"/>
    </row>
    <row r="350" spans="1:25" ht="12.75" customHeight="1" x14ac:dyDescent="0.3">
      <c r="A350" s="195"/>
      <c r="B350" s="195"/>
      <c r="C350" s="195"/>
      <c r="D350" s="195"/>
      <c r="E350" s="195"/>
      <c r="F350" s="195"/>
      <c r="G350" s="195"/>
      <c r="H350" s="195"/>
      <c r="I350" s="195"/>
      <c r="J350" s="195"/>
      <c r="K350" s="195"/>
      <c r="L350" s="195"/>
      <c r="M350" s="195"/>
      <c r="N350" s="195"/>
      <c r="O350" s="195"/>
      <c r="P350" s="195"/>
      <c r="Q350" s="195"/>
      <c r="R350" s="195"/>
      <c r="S350" s="195"/>
      <c r="T350" s="195"/>
      <c r="U350" s="195"/>
      <c r="V350" s="195"/>
      <c r="W350" s="195"/>
      <c r="X350" s="195"/>
      <c r="Y350" s="195"/>
    </row>
    <row r="351" spans="1:25" ht="12.75" customHeight="1" x14ac:dyDescent="0.3">
      <c r="A351" s="195"/>
      <c r="B351" s="195"/>
      <c r="C351" s="195"/>
      <c r="D351" s="195"/>
      <c r="E351" s="195"/>
      <c r="F351" s="195"/>
      <c r="G351" s="195"/>
      <c r="H351" s="195"/>
      <c r="I351" s="195"/>
      <c r="J351" s="195"/>
      <c r="K351" s="195"/>
      <c r="L351" s="195"/>
      <c r="M351" s="195"/>
      <c r="N351" s="195"/>
      <c r="O351" s="195"/>
      <c r="P351" s="195"/>
      <c r="Q351" s="195"/>
      <c r="R351" s="195"/>
      <c r="S351" s="195"/>
      <c r="T351" s="195"/>
      <c r="U351" s="195"/>
      <c r="V351" s="195"/>
      <c r="W351" s="195"/>
      <c r="X351" s="195"/>
      <c r="Y351" s="195"/>
    </row>
    <row r="352" spans="1:25" ht="12.75" customHeight="1" x14ac:dyDescent="0.3">
      <c r="A352" s="195"/>
      <c r="B352" s="195"/>
      <c r="C352" s="195"/>
      <c r="D352" s="195"/>
      <c r="E352" s="195"/>
      <c r="F352" s="195"/>
      <c r="G352" s="195"/>
      <c r="H352" s="195"/>
      <c r="I352" s="195"/>
      <c r="J352" s="195"/>
      <c r="K352" s="195"/>
      <c r="L352" s="195"/>
      <c r="M352" s="195"/>
      <c r="N352" s="195"/>
      <c r="O352" s="195"/>
      <c r="P352" s="195"/>
      <c r="Q352" s="195"/>
      <c r="R352" s="195"/>
      <c r="S352" s="195"/>
      <c r="T352" s="195"/>
      <c r="U352" s="195"/>
      <c r="V352" s="195"/>
      <c r="W352" s="195"/>
      <c r="X352" s="195"/>
      <c r="Y352" s="195"/>
    </row>
    <row r="353" spans="1:25" ht="12.75" customHeight="1" x14ac:dyDescent="0.3">
      <c r="A353" s="195"/>
      <c r="B353" s="195"/>
      <c r="C353" s="195"/>
      <c r="D353" s="195"/>
      <c r="E353" s="195"/>
      <c r="F353" s="195"/>
      <c r="G353" s="195"/>
      <c r="H353" s="195"/>
      <c r="I353" s="195"/>
      <c r="J353" s="195"/>
      <c r="K353" s="195"/>
      <c r="L353" s="195"/>
      <c r="M353" s="195"/>
      <c r="N353" s="195"/>
      <c r="O353" s="195"/>
      <c r="P353" s="195"/>
      <c r="Q353" s="195"/>
      <c r="R353" s="195"/>
      <c r="S353" s="195"/>
      <c r="T353" s="195"/>
      <c r="U353" s="195"/>
      <c r="V353" s="195"/>
      <c r="W353" s="195"/>
      <c r="X353" s="195"/>
      <c r="Y353" s="195"/>
    </row>
    <row r="354" spans="1:25" ht="12.75" customHeight="1" x14ac:dyDescent="0.3">
      <c r="A354" s="195"/>
      <c r="B354" s="195"/>
      <c r="C354" s="195"/>
      <c r="D354" s="195"/>
      <c r="E354" s="195"/>
      <c r="F354" s="195"/>
      <c r="G354" s="195"/>
      <c r="H354" s="195"/>
      <c r="I354" s="195"/>
      <c r="J354" s="195"/>
      <c r="K354" s="195"/>
      <c r="L354" s="195"/>
      <c r="M354" s="195"/>
      <c r="N354" s="195"/>
      <c r="O354" s="195"/>
      <c r="P354" s="195"/>
      <c r="Q354" s="195"/>
      <c r="R354" s="195"/>
      <c r="S354" s="195"/>
      <c r="T354" s="195"/>
      <c r="U354" s="195"/>
      <c r="V354" s="195"/>
      <c r="W354" s="195"/>
      <c r="X354" s="195"/>
      <c r="Y354" s="195"/>
    </row>
    <row r="355" spans="1:25" ht="12.75" customHeight="1" x14ac:dyDescent="0.3">
      <c r="A355" s="195"/>
      <c r="B355" s="195"/>
      <c r="C355" s="195"/>
      <c r="D355" s="195"/>
      <c r="E355" s="195"/>
      <c r="F355" s="195"/>
      <c r="G355" s="195"/>
      <c r="H355" s="195"/>
      <c r="I355" s="195"/>
      <c r="J355" s="195"/>
      <c r="K355" s="195"/>
      <c r="L355" s="195"/>
      <c r="M355" s="195"/>
      <c r="N355" s="195"/>
      <c r="O355" s="195"/>
      <c r="P355" s="195"/>
      <c r="Q355" s="195"/>
      <c r="R355" s="195"/>
      <c r="S355" s="195"/>
      <c r="T355" s="195"/>
      <c r="U355" s="195"/>
      <c r="V355" s="195"/>
      <c r="W355" s="195"/>
      <c r="X355" s="195"/>
      <c r="Y355" s="195"/>
    </row>
    <row r="356" spans="1:25" ht="12.75" customHeight="1" x14ac:dyDescent="0.3">
      <c r="A356" s="195"/>
      <c r="B356" s="195"/>
      <c r="C356" s="195"/>
      <c r="D356" s="195"/>
      <c r="E356" s="195"/>
      <c r="F356" s="195"/>
      <c r="G356" s="195"/>
      <c r="H356" s="195"/>
      <c r="I356" s="195"/>
      <c r="J356" s="195"/>
      <c r="K356" s="195"/>
      <c r="L356" s="195"/>
      <c r="M356" s="195"/>
      <c r="N356" s="195"/>
      <c r="O356" s="195"/>
      <c r="P356" s="195"/>
      <c r="Q356" s="195"/>
      <c r="R356" s="195"/>
      <c r="S356" s="195"/>
      <c r="T356" s="195"/>
      <c r="U356" s="195"/>
      <c r="V356" s="195"/>
      <c r="W356" s="195"/>
      <c r="X356" s="195"/>
      <c r="Y356" s="195"/>
    </row>
    <row r="357" spans="1:25" ht="12.75" customHeight="1" x14ac:dyDescent="0.3">
      <c r="A357" s="195"/>
      <c r="B357" s="195"/>
      <c r="C357" s="195"/>
      <c r="D357" s="195"/>
      <c r="E357" s="195"/>
      <c r="F357" s="195"/>
      <c r="G357" s="195"/>
      <c r="H357" s="195"/>
      <c r="I357" s="195"/>
      <c r="J357" s="195"/>
      <c r="K357" s="195"/>
      <c r="L357" s="195"/>
      <c r="M357" s="195"/>
      <c r="N357" s="195"/>
      <c r="O357" s="195"/>
      <c r="P357" s="195"/>
      <c r="Q357" s="195"/>
      <c r="R357" s="195"/>
      <c r="S357" s="195"/>
      <c r="T357" s="195"/>
      <c r="U357" s="195"/>
      <c r="V357" s="195"/>
      <c r="W357" s="195"/>
      <c r="X357" s="195"/>
      <c r="Y357" s="195"/>
    </row>
    <row r="358" spans="1:25" ht="12.75" customHeight="1" x14ac:dyDescent="0.3">
      <c r="A358" s="195"/>
      <c r="B358" s="195"/>
      <c r="C358" s="195"/>
      <c r="D358" s="195"/>
      <c r="E358" s="195"/>
      <c r="F358" s="195"/>
      <c r="G358" s="195"/>
      <c r="H358" s="195"/>
      <c r="I358" s="195"/>
      <c r="J358" s="195"/>
      <c r="K358" s="195"/>
      <c r="L358" s="195"/>
      <c r="M358" s="195"/>
      <c r="N358" s="195"/>
      <c r="O358" s="195"/>
      <c r="P358" s="195"/>
      <c r="Q358" s="195"/>
      <c r="R358" s="195"/>
      <c r="S358" s="195"/>
      <c r="T358" s="195"/>
      <c r="U358" s="195"/>
      <c r="V358" s="195"/>
      <c r="W358" s="195"/>
      <c r="X358" s="195"/>
      <c r="Y358" s="195"/>
    </row>
    <row r="359" spans="1:25" ht="12.75" customHeight="1" x14ac:dyDescent="0.3">
      <c r="A359" s="195"/>
      <c r="B359" s="195"/>
      <c r="C359" s="195"/>
      <c r="D359" s="195"/>
      <c r="E359" s="195"/>
      <c r="F359" s="195"/>
      <c r="G359" s="195"/>
      <c r="H359" s="195"/>
      <c r="I359" s="195"/>
      <c r="J359" s="195"/>
      <c r="K359" s="195"/>
      <c r="L359" s="195"/>
      <c r="M359" s="195"/>
      <c r="N359" s="195"/>
      <c r="O359" s="195"/>
      <c r="P359" s="195"/>
      <c r="Q359" s="195"/>
      <c r="R359" s="195"/>
      <c r="S359" s="195"/>
      <c r="T359" s="195"/>
      <c r="U359" s="195"/>
      <c r="V359" s="195"/>
      <c r="W359" s="195"/>
      <c r="X359" s="195"/>
      <c r="Y359" s="195"/>
    </row>
    <row r="360" spans="1:25" ht="12.75" customHeight="1" x14ac:dyDescent="0.3">
      <c r="A360" s="195"/>
      <c r="B360" s="195"/>
      <c r="C360" s="195"/>
      <c r="D360" s="195"/>
      <c r="E360" s="195"/>
      <c r="F360" s="195"/>
      <c r="G360" s="195"/>
      <c r="H360" s="195"/>
      <c r="I360" s="195"/>
      <c r="J360" s="195"/>
      <c r="K360" s="195"/>
      <c r="L360" s="195"/>
      <c r="M360" s="195"/>
      <c r="N360" s="195"/>
      <c r="O360" s="195"/>
      <c r="P360" s="195"/>
      <c r="Q360" s="195"/>
      <c r="R360" s="195"/>
      <c r="S360" s="195"/>
      <c r="T360" s="195"/>
      <c r="U360" s="195"/>
      <c r="V360" s="195"/>
      <c r="W360" s="195"/>
      <c r="X360" s="195"/>
      <c r="Y360" s="195"/>
    </row>
    <row r="361" spans="1:25" ht="12.75" customHeight="1" x14ac:dyDescent="0.3">
      <c r="A361" s="195"/>
      <c r="B361" s="195"/>
      <c r="C361" s="195"/>
      <c r="D361" s="195"/>
      <c r="E361" s="195"/>
      <c r="F361" s="195"/>
      <c r="G361" s="195"/>
      <c r="H361" s="195"/>
      <c r="I361" s="195"/>
      <c r="J361" s="195"/>
      <c r="K361" s="195"/>
      <c r="L361" s="195"/>
      <c r="M361" s="195"/>
      <c r="N361" s="195"/>
      <c r="O361" s="195"/>
      <c r="P361" s="195"/>
      <c r="Q361" s="195"/>
      <c r="R361" s="195"/>
      <c r="S361" s="195"/>
      <c r="T361" s="195"/>
      <c r="U361" s="195"/>
      <c r="V361" s="195"/>
      <c r="W361" s="195"/>
      <c r="X361" s="195"/>
      <c r="Y361" s="195"/>
    </row>
    <row r="362" spans="1:25" ht="12.75" customHeight="1" x14ac:dyDescent="0.3">
      <c r="A362" s="195"/>
      <c r="B362" s="195"/>
      <c r="C362" s="195"/>
      <c r="D362" s="195"/>
      <c r="E362" s="195"/>
      <c r="F362" s="195"/>
      <c r="G362" s="195"/>
      <c r="H362" s="195"/>
      <c r="I362" s="195"/>
      <c r="J362" s="195"/>
      <c r="K362" s="195"/>
      <c r="L362" s="195"/>
      <c r="M362" s="195"/>
      <c r="N362" s="195"/>
      <c r="O362" s="195"/>
      <c r="P362" s="195"/>
      <c r="Q362" s="195"/>
      <c r="R362" s="195"/>
      <c r="S362" s="195"/>
      <c r="T362" s="195"/>
      <c r="U362" s="195"/>
      <c r="V362" s="195"/>
      <c r="W362" s="195"/>
      <c r="X362" s="195"/>
      <c r="Y362" s="195"/>
    </row>
    <row r="363" spans="1:25" ht="12.75" customHeight="1" x14ac:dyDescent="0.3">
      <c r="A363" s="195"/>
      <c r="B363" s="195"/>
      <c r="C363" s="195"/>
      <c r="D363" s="195"/>
      <c r="E363" s="195"/>
      <c r="F363" s="195"/>
      <c r="G363" s="195"/>
      <c r="H363" s="195"/>
      <c r="I363" s="195"/>
      <c r="J363" s="195"/>
      <c r="K363" s="195"/>
      <c r="L363" s="195"/>
      <c r="M363" s="195"/>
      <c r="N363" s="195"/>
      <c r="O363" s="195"/>
      <c r="P363" s="195"/>
      <c r="Q363" s="195"/>
      <c r="R363" s="195"/>
      <c r="S363" s="195"/>
      <c r="T363" s="195"/>
      <c r="U363" s="195"/>
      <c r="V363" s="195"/>
      <c r="W363" s="195"/>
      <c r="X363" s="195"/>
      <c r="Y363" s="195"/>
    </row>
    <row r="364" spans="1:25" ht="12.75" customHeight="1" x14ac:dyDescent="0.3">
      <c r="A364" s="195"/>
      <c r="B364" s="195"/>
      <c r="C364" s="195"/>
      <c r="D364" s="195"/>
      <c r="E364" s="195"/>
      <c r="F364" s="195"/>
      <c r="G364" s="195"/>
      <c r="H364" s="195"/>
      <c r="I364" s="195"/>
      <c r="J364" s="195"/>
      <c r="K364" s="195"/>
      <c r="L364" s="195"/>
      <c r="M364" s="195"/>
      <c r="N364" s="195"/>
      <c r="O364" s="195"/>
      <c r="P364" s="195"/>
      <c r="Q364" s="195"/>
      <c r="R364" s="195"/>
      <c r="S364" s="195"/>
      <c r="T364" s="195"/>
      <c r="U364" s="195"/>
      <c r="V364" s="195"/>
      <c r="W364" s="195"/>
      <c r="X364" s="195"/>
      <c r="Y364" s="195"/>
    </row>
    <row r="365" spans="1:25" ht="12.75" customHeight="1" x14ac:dyDescent="0.3">
      <c r="A365" s="195"/>
      <c r="B365" s="195"/>
      <c r="C365" s="195"/>
      <c r="D365" s="195"/>
      <c r="E365" s="195"/>
      <c r="F365" s="195"/>
      <c r="G365" s="195"/>
      <c r="H365" s="195"/>
      <c r="I365" s="195"/>
      <c r="J365" s="195"/>
      <c r="K365" s="195"/>
      <c r="L365" s="195"/>
      <c r="M365" s="195"/>
      <c r="N365" s="195"/>
      <c r="O365" s="195"/>
      <c r="P365" s="195"/>
      <c r="Q365" s="195"/>
      <c r="R365" s="195"/>
      <c r="S365" s="195"/>
      <c r="T365" s="195"/>
      <c r="U365" s="195"/>
      <c r="V365" s="195"/>
      <c r="W365" s="195"/>
      <c r="X365" s="195"/>
      <c r="Y365" s="195"/>
    </row>
    <row r="366" spans="1:25" ht="12.75" customHeight="1" x14ac:dyDescent="0.3">
      <c r="A366" s="195"/>
      <c r="B366" s="195"/>
      <c r="C366" s="195"/>
      <c r="D366" s="195"/>
      <c r="E366" s="195"/>
      <c r="F366" s="195"/>
      <c r="G366" s="195"/>
      <c r="H366" s="195"/>
      <c r="I366" s="195"/>
      <c r="J366" s="195"/>
      <c r="K366" s="195"/>
      <c r="L366" s="195"/>
      <c r="M366" s="195"/>
      <c r="N366" s="195"/>
      <c r="O366" s="195"/>
      <c r="P366" s="195"/>
      <c r="Q366" s="195"/>
      <c r="R366" s="195"/>
      <c r="S366" s="195"/>
      <c r="T366" s="195"/>
      <c r="U366" s="195"/>
      <c r="V366" s="195"/>
      <c r="W366" s="195"/>
      <c r="X366" s="195"/>
      <c r="Y366" s="195"/>
    </row>
    <row r="367" spans="1:25" ht="12.75" customHeight="1" x14ac:dyDescent="0.3">
      <c r="A367" s="195"/>
      <c r="B367" s="195"/>
      <c r="C367" s="195"/>
      <c r="D367" s="195"/>
      <c r="E367" s="195"/>
      <c r="F367" s="195"/>
      <c r="G367" s="195"/>
      <c r="H367" s="195"/>
      <c r="I367" s="195"/>
      <c r="J367" s="195"/>
      <c r="K367" s="195"/>
      <c r="L367" s="195"/>
      <c r="M367" s="195"/>
      <c r="N367" s="195"/>
      <c r="O367" s="195"/>
      <c r="P367" s="195"/>
      <c r="Q367" s="195"/>
      <c r="R367" s="195"/>
      <c r="S367" s="195"/>
      <c r="T367" s="195"/>
      <c r="U367" s="195"/>
      <c r="V367" s="195"/>
      <c r="W367" s="195"/>
      <c r="X367" s="195"/>
      <c r="Y367" s="195"/>
    </row>
    <row r="368" spans="1:25" ht="12.75" customHeight="1" x14ac:dyDescent="0.3">
      <c r="A368" s="195"/>
      <c r="B368" s="195"/>
      <c r="C368" s="195"/>
      <c r="D368" s="195"/>
      <c r="E368" s="195"/>
      <c r="F368" s="195"/>
      <c r="G368" s="195"/>
      <c r="H368" s="195"/>
      <c r="I368" s="195"/>
      <c r="J368" s="195"/>
      <c r="K368" s="195"/>
      <c r="L368" s="195"/>
      <c r="M368" s="195"/>
      <c r="N368" s="195"/>
      <c r="O368" s="195"/>
      <c r="P368" s="195"/>
      <c r="Q368" s="195"/>
      <c r="R368" s="195"/>
      <c r="S368" s="195"/>
      <c r="T368" s="195"/>
      <c r="U368" s="195"/>
      <c r="V368" s="195"/>
      <c r="W368" s="195"/>
      <c r="X368" s="195"/>
      <c r="Y368" s="195"/>
    </row>
    <row r="369" spans="1:25" ht="12.75" customHeight="1" x14ac:dyDescent="0.3">
      <c r="A369" s="195"/>
      <c r="B369" s="195"/>
      <c r="C369" s="195"/>
      <c r="D369" s="195"/>
      <c r="E369" s="195"/>
      <c r="F369" s="195"/>
      <c r="G369" s="195"/>
      <c r="H369" s="195"/>
      <c r="I369" s="195"/>
      <c r="J369" s="195"/>
      <c r="K369" s="195"/>
      <c r="L369" s="195"/>
      <c r="M369" s="195"/>
      <c r="N369" s="195"/>
      <c r="O369" s="195"/>
      <c r="P369" s="195"/>
      <c r="Q369" s="195"/>
      <c r="R369" s="195"/>
      <c r="S369" s="195"/>
      <c r="T369" s="195"/>
      <c r="U369" s="195"/>
      <c r="V369" s="195"/>
      <c r="W369" s="195"/>
      <c r="X369" s="195"/>
      <c r="Y369" s="195"/>
    </row>
    <row r="370" spans="1:25" ht="12.75" customHeight="1" x14ac:dyDescent="0.3">
      <c r="A370" s="195"/>
      <c r="B370" s="195"/>
      <c r="C370" s="195"/>
      <c r="D370" s="195"/>
      <c r="E370" s="195"/>
      <c r="F370" s="195"/>
      <c r="G370" s="195"/>
      <c r="H370" s="195"/>
      <c r="I370" s="195"/>
      <c r="J370" s="195"/>
      <c r="K370" s="195"/>
      <c r="L370" s="195"/>
      <c r="M370" s="195"/>
      <c r="N370" s="195"/>
      <c r="O370" s="195"/>
      <c r="P370" s="195"/>
      <c r="Q370" s="195"/>
      <c r="R370" s="195"/>
      <c r="S370" s="195"/>
      <c r="T370" s="195"/>
      <c r="U370" s="195"/>
      <c r="V370" s="195"/>
      <c r="W370" s="195"/>
      <c r="X370" s="195"/>
      <c r="Y370" s="195"/>
    </row>
    <row r="371" spans="1:25" ht="12.75" customHeight="1" x14ac:dyDescent="0.3">
      <c r="A371" s="195"/>
      <c r="B371" s="195"/>
      <c r="C371" s="195"/>
      <c r="D371" s="195"/>
      <c r="E371" s="195"/>
      <c r="F371" s="195"/>
      <c r="G371" s="195"/>
      <c r="H371" s="195"/>
      <c r="I371" s="195"/>
      <c r="J371" s="195"/>
      <c r="K371" s="195"/>
      <c r="L371" s="195"/>
      <c r="M371" s="195"/>
      <c r="N371" s="195"/>
      <c r="O371" s="195"/>
      <c r="P371" s="195"/>
      <c r="Q371" s="195"/>
      <c r="R371" s="195"/>
      <c r="S371" s="195"/>
      <c r="T371" s="195"/>
      <c r="U371" s="195"/>
      <c r="V371" s="195"/>
      <c r="W371" s="195"/>
      <c r="X371" s="195"/>
      <c r="Y371" s="195"/>
    </row>
    <row r="372" spans="1:25" ht="12.75" customHeight="1" x14ac:dyDescent="0.3">
      <c r="A372" s="195"/>
      <c r="B372" s="195"/>
      <c r="C372" s="195"/>
      <c r="D372" s="195"/>
      <c r="E372" s="195"/>
      <c r="F372" s="195"/>
      <c r="G372" s="195"/>
      <c r="H372" s="195"/>
      <c r="I372" s="195"/>
      <c r="J372" s="195"/>
      <c r="K372" s="195"/>
      <c r="L372" s="195"/>
      <c r="M372" s="195"/>
      <c r="N372" s="195"/>
      <c r="O372" s="195"/>
      <c r="P372" s="195"/>
      <c r="Q372" s="195"/>
      <c r="R372" s="195"/>
      <c r="S372" s="195"/>
      <c r="T372" s="195"/>
      <c r="U372" s="195"/>
      <c r="V372" s="195"/>
      <c r="W372" s="195"/>
      <c r="X372" s="195"/>
      <c r="Y372" s="195"/>
    </row>
    <row r="373" spans="1:25" ht="12.75" customHeight="1" x14ac:dyDescent="0.3">
      <c r="A373" s="195"/>
      <c r="B373" s="195"/>
      <c r="C373" s="195"/>
      <c r="D373" s="195"/>
      <c r="E373" s="195"/>
      <c r="F373" s="195"/>
      <c r="G373" s="195"/>
      <c r="H373" s="195"/>
      <c r="I373" s="195"/>
      <c r="J373" s="195"/>
      <c r="K373" s="195"/>
      <c r="L373" s="195"/>
      <c r="M373" s="195"/>
      <c r="N373" s="195"/>
      <c r="O373" s="195"/>
      <c r="P373" s="195"/>
      <c r="Q373" s="195"/>
      <c r="R373" s="195"/>
      <c r="S373" s="195"/>
      <c r="T373" s="195"/>
      <c r="U373" s="195"/>
      <c r="V373" s="195"/>
      <c r="W373" s="195"/>
      <c r="X373" s="195"/>
      <c r="Y373" s="195"/>
    </row>
    <row r="374" spans="1:25" ht="12.75" customHeight="1" x14ac:dyDescent="0.3">
      <c r="A374" s="195"/>
      <c r="B374" s="195"/>
      <c r="C374" s="195"/>
      <c r="D374" s="195"/>
      <c r="E374" s="195"/>
      <c r="F374" s="195"/>
      <c r="G374" s="195"/>
      <c r="H374" s="195"/>
      <c r="I374" s="195"/>
      <c r="J374" s="195"/>
      <c r="K374" s="195"/>
      <c r="L374" s="195"/>
      <c r="M374" s="195"/>
      <c r="N374" s="195"/>
      <c r="O374" s="195"/>
      <c r="P374" s="195"/>
      <c r="Q374" s="195"/>
      <c r="R374" s="195"/>
      <c r="S374" s="195"/>
      <c r="T374" s="195"/>
      <c r="U374" s="195"/>
      <c r="V374" s="195"/>
      <c r="W374" s="195"/>
      <c r="X374" s="195"/>
      <c r="Y374" s="195"/>
    </row>
    <row r="375" spans="1:25" ht="12.75" customHeight="1" x14ac:dyDescent="0.3">
      <c r="A375" s="195"/>
      <c r="B375" s="195"/>
      <c r="C375" s="195"/>
      <c r="D375" s="195"/>
      <c r="E375" s="195"/>
      <c r="F375" s="195"/>
      <c r="G375" s="195"/>
      <c r="H375" s="195"/>
      <c r="I375" s="195"/>
      <c r="J375" s="195"/>
      <c r="K375" s="195"/>
      <c r="L375" s="195"/>
      <c r="M375" s="195"/>
      <c r="N375" s="195"/>
      <c r="O375" s="195"/>
      <c r="P375" s="195"/>
      <c r="Q375" s="195"/>
      <c r="R375" s="195"/>
      <c r="S375" s="195"/>
      <c r="T375" s="195"/>
      <c r="U375" s="195"/>
      <c r="V375" s="195"/>
      <c r="W375" s="195"/>
      <c r="X375" s="195"/>
      <c r="Y375" s="195"/>
    </row>
    <row r="376" spans="1:25" ht="12.75" customHeight="1" x14ac:dyDescent="0.3">
      <c r="A376" s="195"/>
      <c r="B376" s="195"/>
      <c r="C376" s="195"/>
      <c r="D376" s="195"/>
      <c r="E376" s="195"/>
      <c r="F376" s="195"/>
      <c r="G376" s="195"/>
      <c r="H376" s="195"/>
      <c r="I376" s="195"/>
      <c r="J376" s="195"/>
      <c r="K376" s="195"/>
      <c r="L376" s="195"/>
      <c r="M376" s="195"/>
      <c r="N376" s="195"/>
      <c r="O376" s="195"/>
      <c r="P376" s="195"/>
      <c r="Q376" s="195"/>
      <c r="R376" s="195"/>
      <c r="S376" s="195"/>
      <c r="T376" s="195"/>
      <c r="U376" s="195"/>
      <c r="V376" s="195"/>
      <c r="W376" s="195"/>
      <c r="X376" s="195"/>
      <c r="Y376" s="195"/>
    </row>
    <row r="377" spans="1:25" ht="12.75" customHeight="1" x14ac:dyDescent="0.3">
      <c r="A377" s="195"/>
      <c r="B377" s="195"/>
      <c r="C377" s="195"/>
      <c r="D377" s="195"/>
      <c r="E377" s="195"/>
      <c r="F377" s="195"/>
      <c r="G377" s="195"/>
      <c r="H377" s="195"/>
      <c r="I377" s="195"/>
      <c r="J377" s="195"/>
      <c r="K377" s="195"/>
      <c r="L377" s="195"/>
      <c r="M377" s="195"/>
      <c r="N377" s="195"/>
      <c r="O377" s="195"/>
      <c r="P377" s="195"/>
      <c r="Q377" s="195"/>
      <c r="R377" s="195"/>
      <c r="S377" s="195"/>
      <c r="T377" s="195"/>
      <c r="U377" s="195"/>
      <c r="V377" s="195"/>
      <c r="W377" s="195"/>
      <c r="X377" s="195"/>
      <c r="Y377" s="195"/>
    </row>
    <row r="378" spans="1:25" ht="12.75" customHeight="1" x14ac:dyDescent="0.3">
      <c r="A378" s="195"/>
      <c r="B378" s="195"/>
      <c r="C378" s="195"/>
      <c r="D378" s="195"/>
      <c r="E378" s="195"/>
      <c r="F378" s="195"/>
      <c r="G378" s="195"/>
      <c r="H378" s="195"/>
      <c r="I378" s="195"/>
      <c r="J378" s="195"/>
      <c r="K378" s="195"/>
      <c r="L378" s="195"/>
      <c r="M378" s="195"/>
      <c r="N378" s="195"/>
      <c r="O378" s="195"/>
      <c r="P378" s="195"/>
      <c r="Q378" s="195"/>
      <c r="R378" s="195"/>
      <c r="S378" s="195"/>
      <c r="T378" s="195"/>
      <c r="U378" s="195"/>
      <c r="V378" s="195"/>
      <c r="W378" s="195"/>
      <c r="X378" s="195"/>
      <c r="Y378" s="195"/>
    </row>
    <row r="379" spans="1:25" ht="12.75" customHeight="1" x14ac:dyDescent="0.3">
      <c r="A379" s="195"/>
      <c r="B379" s="195"/>
      <c r="C379" s="195"/>
      <c r="D379" s="195"/>
      <c r="E379" s="195"/>
      <c r="F379" s="195"/>
      <c r="G379" s="195"/>
      <c r="H379" s="195"/>
      <c r="I379" s="195"/>
      <c r="J379" s="195"/>
      <c r="K379" s="195"/>
      <c r="L379" s="195"/>
      <c r="M379" s="195"/>
      <c r="N379" s="195"/>
      <c r="O379" s="195"/>
      <c r="P379" s="195"/>
      <c r="Q379" s="195"/>
      <c r="R379" s="195"/>
      <c r="S379" s="195"/>
      <c r="T379" s="195"/>
      <c r="U379" s="195"/>
      <c r="V379" s="195"/>
      <c r="W379" s="195"/>
      <c r="X379" s="195"/>
      <c r="Y379" s="195"/>
    </row>
    <row r="380" spans="1:25" ht="12.75" customHeight="1" x14ac:dyDescent="0.3">
      <c r="A380" s="195"/>
      <c r="B380" s="195"/>
      <c r="C380" s="195"/>
      <c r="D380" s="195"/>
      <c r="E380" s="195"/>
      <c r="F380" s="195"/>
      <c r="G380" s="195"/>
      <c r="H380" s="195"/>
      <c r="I380" s="195"/>
      <c r="J380" s="195"/>
      <c r="K380" s="195"/>
      <c r="L380" s="195"/>
      <c r="M380" s="195"/>
      <c r="N380" s="195"/>
      <c r="O380" s="195"/>
      <c r="P380" s="195"/>
      <c r="Q380" s="195"/>
      <c r="R380" s="195"/>
      <c r="S380" s="195"/>
      <c r="T380" s="195"/>
      <c r="U380" s="195"/>
      <c r="V380" s="195"/>
      <c r="W380" s="195"/>
      <c r="X380" s="195"/>
      <c r="Y380" s="195"/>
    </row>
    <row r="381" spans="1:25" ht="12.75" customHeight="1" x14ac:dyDescent="0.3">
      <c r="A381" s="195"/>
      <c r="B381" s="195"/>
      <c r="C381" s="195"/>
      <c r="D381" s="195"/>
      <c r="E381" s="195"/>
      <c r="F381" s="195"/>
      <c r="G381" s="195"/>
      <c r="H381" s="195"/>
      <c r="I381" s="195"/>
      <c r="J381" s="195"/>
      <c r="K381" s="195"/>
      <c r="L381" s="195"/>
      <c r="M381" s="195"/>
      <c r="N381" s="195"/>
      <c r="O381" s="195"/>
      <c r="P381" s="195"/>
      <c r="Q381" s="195"/>
      <c r="R381" s="195"/>
      <c r="S381" s="195"/>
      <c r="T381" s="195"/>
      <c r="U381" s="195"/>
      <c r="V381" s="195"/>
      <c r="W381" s="195"/>
      <c r="X381" s="195"/>
      <c r="Y381" s="195"/>
    </row>
    <row r="382" spans="1:25" ht="12.75" customHeight="1" x14ac:dyDescent="0.3">
      <c r="A382" s="195"/>
      <c r="B382" s="195"/>
      <c r="C382" s="195"/>
      <c r="D382" s="195"/>
      <c r="E382" s="195"/>
      <c r="F382" s="195"/>
      <c r="G382" s="195"/>
      <c r="H382" s="195"/>
      <c r="I382" s="195"/>
      <c r="J382" s="195"/>
      <c r="K382" s="195"/>
      <c r="L382" s="195"/>
      <c r="M382" s="195"/>
      <c r="N382" s="195"/>
      <c r="O382" s="195"/>
      <c r="P382" s="195"/>
      <c r="Q382" s="195"/>
      <c r="R382" s="195"/>
      <c r="S382" s="195"/>
      <c r="T382" s="195"/>
      <c r="U382" s="195"/>
      <c r="V382" s="195"/>
      <c r="W382" s="195"/>
      <c r="X382" s="195"/>
      <c r="Y382" s="195"/>
    </row>
    <row r="383" spans="1:25" ht="12.75" customHeight="1" x14ac:dyDescent="0.3">
      <c r="A383" s="195"/>
      <c r="B383" s="195"/>
      <c r="C383" s="195"/>
      <c r="D383" s="195"/>
      <c r="E383" s="195"/>
      <c r="F383" s="195"/>
      <c r="G383" s="195"/>
      <c r="H383" s="195"/>
      <c r="I383" s="195"/>
      <c r="J383" s="195"/>
      <c r="K383" s="195"/>
      <c r="L383" s="195"/>
      <c r="M383" s="195"/>
      <c r="N383" s="195"/>
      <c r="O383" s="195"/>
      <c r="P383" s="195"/>
      <c r="Q383" s="195"/>
      <c r="R383" s="195"/>
      <c r="S383" s="195"/>
      <c r="T383" s="195"/>
      <c r="U383" s="195"/>
      <c r="V383" s="195"/>
      <c r="W383" s="195"/>
      <c r="X383" s="195"/>
      <c r="Y383" s="195"/>
    </row>
    <row r="384" spans="1:25" ht="12.75" customHeight="1" x14ac:dyDescent="0.3">
      <c r="A384" s="195"/>
      <c r="B384" s="195"/>
      <c r="C384" s="195"/>
      <c r="D384" s="195"/>
      <c r="E384" s="195"/>
      <c r="F384" s="195"/>
      <c r="G384" s="195"/>
      <c r="H384" s="195"/>
      <c r="I384" s="195"/>
      <c r="J384" s="195"/>
      <c r="K384" s="195"/>
      <c r="L384" s="195"/>
      <c r="M384" s="195"/>
      <c r="N384" s="195"/>
      <c r="O384" s="195"/>
      <c r="P384" s="195"/>
      <c r="Q384" s="195"/>
      <c r="R384" s="195"/>
      <c r="S384" s="195"/>
      <c r="T384" s="195"/>
      <c r="U384" s="195"/>
      <c r="V384" s="195"/>
      <c r="W384" s="195"/>
      <c r="X384" s="195"/>
      <c r="Y384" s="195"/>
    </row>
    <row r="385" spans="1:25" ht="12.75" customHeight="1" x14ac:dyDescent="0.3">
      <c r="A385" s="195"/>
      <c r="B385" s="195"/>
      <c r="C385" s="195"/>
      <c r="D385" s="195"/>
      <c r="E385" s="195"/>
      <c r="F385" s="195"/>
      <c r="G385" s="195"/>
      <c r="H385" s="195"/>
      <c r="I385" s="195"/>
      <c r="J385" s="195"/>
      <c r="K385" s="195"/>
      <c r="L385" s="195"/>
      <c r="M385" s="195"/>
      <c r="N385" s="195"/>
      <c r="O385" s="195"/>
      <c r="P385" s="195"/>
      <c r="Q385" s="195"/>
      <c r="R385" s="195"/>
      <c r="S385" s="195"/>
      <c r="T385" s="195"/>
      <c r="U385" s="195"/>
      <c r="V385" s="195"/>
      <c r="W385" s="195"/>
      <c r="X385" s="195"/>
      <c r="Y385" s="195"/>
    </row>
    <row r="386" spans="1:25" ht="12.75" customHeight="1" x14ac:dyDescent="0.3">
      <c r="A386" s="195"/>
      <c r="B386" s="195"/>
      <c r="C386" s="195"/>
      <c r="D386" s="195"/>
      <c r="E386" s="195"/>
      <c r="F386" s="195"/>
      <c r="G386" s="195"/>
      <c r="H386" s="195"/>
      <c r="I386" s="195"/>
      <c r="J386" s="195"/>
      <c r="K386" s="195"/>
      <c r="L386" s="195"/>
      <c r="M386" s="195"/>
      <c r="N386" s="195"/>
      <c r="O386" s="195"/>
      <c r="P386" s="195"/>
      <c r="Q386" s="195"/>
      <c r="R386" s="195"/>
      <c r="S386" s="195"/>
      <c r="T386" s="195"/>
      <c r="U386" s="195"/>
      <c r="V386" s="195"/>
      <c r="W386" s="195"/>
      <c r="X386" s="195"/>
      <c r="Y386" s="195"/>
    </row>
    <row r="387" spans="1:25" ht="12.75" customHeight="1" x14ac:dyDescent="0.3">
      <c r="A387" s="195"/>
      <c r="B387" s="195"/>
      <c r="C387" s="195"/>
      <c r="D387" s="195"/>
      <c r="E387" s="195"/>
      <c r="F387" s="195"/>
      <c r="G387" s="195"/>
      <c r="H387" s="195"/>
      <c r="I387" s="195"/>
      <c r="J387" s="195"/>
      <c r="K387" s="195"/>
      <c r="L387" s="195"/>
      <c r="M387" s="195"/>
      <c r="N387" s="195"/>
      <c r="O387" s="195"/>
      <c r="P387" s="195"/>
      <c r="Q387" s="195"/>
      <c r="R387" s="195"/>
      <c r="S387" s="195"/>
      <c r="T387" s="195"/>
      <c r="U387" s="195"/>
      <c r="V387" s="195"/>
      <c r="W387" s="195"/>
      <c r="X387" s="195"/>
      <c r="Y387" s="195"/>
    </row>
    <row r="388" spans="1:25" ht="12.75" customHeight="1" x14ac:dyDescent="0.3">
      <c r="A388" s="195"/>
      <c r="B388" s="195"/>
      <c r="C388" s="195"/>
      <c r="D388" s="195"/>
      <c r="E388" s="195"/>
      <c r="F388" s="195"/>
      <c r="G388" s="195"/>
      <c r="H388" s="195"/>
      <c r="I388" s="195"/>
      <c r="J388" s="195"/>
      <c r="K388" s="195"/>
      <c r="L388" s="195"/>
      <c r="M388" s="195"/>
      <c r="N388" s="195"/>
      <c r="O388" s="195"/>
      <c r="P388" s="195"/>
      <c r="Q388" s="195"/>
      <c r="R388" s="195"/>
      <c r="S388" s="195"/>
      <c r="T388" s="195"/>
      <c r="U388" s="195"/>
      <c r="V388" s="195"/>
      <c r="W388" s="195"/>
      <c r="X388" s="195"/>
      <c r="Y388" s="195"/>
    </row>
    <row r="389" spans="1:25" ht="12.75" customHeight="1" x14ac:dyDescent="0.3">
      <c r="A389" s="195"/>
      <c r="B389" s="195"/>
      <c r="C389" s="195"/>
      <c r="D389" s="195"/>
      <c r="E389" s="195"/>
      <c r="F389" s="195"/>
      <c r="G389" s="195"/>
      <c r="H389" s="195"/>
      <c r="I389" s="195"/>
      <c r="J389" s="195"/>
      <c r="K389" s="195"/>
      <c r="L389" s="195"/>
      <c r="M389" s="195"/>
      <c r="N389" s="195"/>
      <c r="O389" s="195"/>
      <c r="P389" s="195"/>
      <c r="Q389" s="195"/>
      <c r="R389" s="195"/>
      <c r="S389" s="195"/>
      <c r="T389" s="195"/>
      <c r="U389" s="195"/>
      <c r="V389" s="195"/>
      <c r="W389" s="195"/>
      <c r="X389" s="195"/>
      <c r="Y389" s="195"/>
    </row>
    <row r="390" spans="1:25" ht="12.75" customHeight="1" x14ac:dyDescent="0.3">
      <c r="A390" s="195"/>
      <c r="B390" s="195"/>
      <c r="C390" s="195"/>
      <c r="D390" s="195"/>
      <c r="E390" s="195"/>
      <c r="F390" s="195"/>
      <c r="G390" s="195"/>
      <c r="H390" s="195"/>
      <c r="I390" s="195"/>
      <c r="J390" s="195"/>
      <c r="K390" s="195"/>
      <c r="L390" s="195"/>
      <c r="M390" s="195"/>
      <c r="N390" s="195"/>
      <c r="O390" s="195"/>
      <c r="P390" s="195"/>
      <c r="Q390" s="195"/>
      <c r="R390" s="195"/>
      <c r="S390" s="195"/>
      <c r="T390" s="195"/>
      <c r="U390" s="195"/>
      <c r="V390" s="195"/>
      <c r="W390" s="195"/>
      <c r="X390" s="195"/>
      <c r="Y390" s="195"/>
    </row>
    <row r="391" spans="1:25" ht="12.75" customHeight="1" x14ac:dyDescent="0.3">
      <c r="A391" s="195"/>
      <c r="B391" s="195"/>
      <c r="C391" s="195"/>
      <c r="D391" s="195"/>
      <c r="E391" s="195"/>
      <c r="F391" s="195"/>
      <c r="G391" s="195"/>
      <c r="H391" s="195"/>
      <c r="I391" s="195"/>
      <c r="J391" s="195"/>
      <c r="K391" s="195"/>
      <c r="L391" s="195"/>
      <c r="M391" s="195"/>
      <c r="N391" s="195"/>
      <c r="O391" s="195"/>
      <c r="P391" s="195"/>
      <c r="Q391" s="195"/>
      <c r="R391" s="195"/>
      <c r="S391" s="195"/>
      <c r="T391" s="195"/>
      <c r="U391" s="195"/>
      <c r="V391" s="195"/>
      <c r="W391" s="195"/>
      <c r="X391" s="195"/>
      <c r="Y391" s="195"/>
    </row>
    <row r="392" spans="1:25" ht="12.75" customHeight="1" x14ac:dyDescent="0.3">
      <c r="A392" s="195"/>
      <c r="B392" s="195"/>
      <c r="C392" s="195"/>
      <c r="D392" s="195"/>
      <c r="E392" s="195"/>
      <c r="F392" s="195"/>
      <c r="G392" s="195"/>
      <c r="H392" s="195"/>
      <c r="I392" s="195"/>
      <c r="J392" s="195"/>
      <c r="K392" s="195"/>
      <c r="L392" s="195"/>
      <c r="M392" s="195"/>
      <c r="N392" s="195"/>
      <c r="O392" s="195"/>
      <c r="P392" s="195"/>
      <c r="Q392" s="195"/>
      <c r="R392" s="195"/>
      <c r="S392" s="195"/>
      <c r="T392" s="195"/>
      <c r="U392" s="195"/>
      <c r="V392" s="195"/>
      <c r="W392" s="195"/>
      <c r="X392" s="195"/>
      <c r="Y392" s="195"/>
    </row>
    <row r="393" spans="1:25" ht="12.75" customHeight="1" x14ac:dyDescent="0.3">
      <c r="A393" s="195"/>
      <c r="B393" s="195"/>
      <c r="C393" s="195"/>
      <c r="D393" s="195"/>
      <c r="E393" s="195"/>
      <c r="F393" s="195"/>
      <c r="G393" s="195"/>
      <c r="H393" s="195"/>
      <c r="I393" s="195"/>
      <c r="J393" s="195"/>
      <c r="K393" s="195"/>
      <c r="L393" s="195"/>
      <c r="M393" s="195"/>
      <c r="N393" s="195"/>
      <c r="O393" s="195"/>
      <c r="P393" s="195"/>
      <c r="Q393" s="195"/>
      <c r="R393" s="195"/>
      <c r="S393" s="195"/>
      <c r="T393" s="195"/>
      <c r="U393" s="195"/>
      <c r="V393" s="195"/>
      <c r="W393" s="195"/>
      <c r="X393" s="195"/>
      <c r="Y393" s="195"/>
    </row>
    <row r="394" spans="1:25" ht="12.75" customHeight="1" x14ac:dyDescent="0.3">
      <c r="A394" s="195"/>
      <c r="B394" s="195"/>
      <c r="C394" s="195"/>
      <c r="D394" s="195"/>
      <c r="E394" s="195"/>
      <c r="F394" s="195"/>
      <c r="G394" s="195"/>
      <c r="H394" s="195"/>
      <c r="I394" s="195"/>
      <c r="J394" s="195"/>
      <c r="K394" s="195"/>
      <c r="L394" s="195"/>
      <c r="M394" s="195"/>
      <c r="N394" s="195"/>
      <c r="O394" s="195"/>
      <c r="P394" s="195"/>
      <c r="Q394" s="195"/>
      <c r="R394" s="195"/>
      <c r="S394" s="195"/>
      <c r="T394" s="195"/>
      <c r="U394" s="195"/>
      <c r="V394" s="195"/>
      <c r="W394" s="195"/>
      <c r="X394" s="195"/>
      <c r="Y394" s="195"/>
    </row>
    <row r="395" spans="1:25" ht="12.75" customHeight="1" x14ac:dyDescent="0.3">
      <c r="A395" s="195"/>
      <c r="B395" s="195"/>
      <c r="C395" s="195"/>
      <c r="D395" s="195"/>
      <c r="E395" s="195"/>
      <c r="F395" s="195"/>
      <c r="G395" s="195"/>
      <c r="H395" s="195"/>
      <c r="I395" s="195"/>
      <c r="J395" s="195"/>
      <c r="K395" s="195"/>
      <c r="L395" s="195"/>
      <c r="M395" s="195"/>
      <c r="N395" s="195"/>
      <c r="O395" s="195"/>
      <c r="P395" s="195"/>
      <c r="Q395" s="195"/>
      <c r="R395" s="195"/>
      <c r="S395" s="195"/>
      <c r="T395" s="195"/>
      <c r="U395" s="195"/>
      <c r="V395" s="195"/>
      <c r="W395" s="195"/>
      <c r="X395" s="195"/>
      <c r="Y395" s="195"/>
    </row>
    <row r="396" spans="1:25" ht="12.75" customHeight="1" x14ac:dyDescent="0.3">
      <c r="A396" s="195"/>
      <c r="B396" s="195"/>
      <c r="C396" s="195"/>
      <c r="D396" s="195"/>
      <c r="E396" s="195"/>
      <c r="F396" s="195"/>
      <c r="G396" s="195"/>
      <c r="H396" s="195"/>
      <c r="I396" s="195"/>
      <c r="J396" s="195"/>
      <c r="K396" s="195"/>
      <c r="L396" s="195"/>
      <c r="M396" s="195"/>
      <c r="N396" s="195"/>
      <c r="O396" s="195"/>
      <c r="P396" s="195"/>
      <c r="Q396" s="195"/>
      <c r="R396" s="195"/>
      <c r="S396" s="195"/>
      <c r="T396" s="195"/>
      <c r="U396" s="195"/>
      <c r="V396" s="195"/>
      <c r="W396" s="195"/>
      <c r="X396" s="195"/>
      <c r="Y396" s="195"/>
    </row>
    <row r="397" spans="1:25" ht="12.75" customHeight="1" x14ac:dyDescent="0.3">
      <c r="A397" s="195"/>
      <c r="B397" s="195"/>
      <c r="C397" s="195"/>
      <c r="D397" s="195"/>
      <c r="E397" s="195"/>
      <c r="F397" s="195"/>
      <c r="G397" s="195"/>
      <c r="H397" s="195"/>
      <c r="I397" s="195"/>
      <c r="J397" s="195"/>
      <c r="K397" s="195"/>
      <c r="L397" s="195"/>
      <c r="M397" s="195"/>
      <c r="N397" s="195"/>
      <c r="O397" s="195"/>
      <c r="P397" s="195"/>
      <c r="Q397" s="195"/>
      <c r="R397" s="195"/>
      <c r="S397" s="195"/>
      <c r="T397" s="195"/>
      <c r="U397" s="195"/>
      <c r="V397" s="195"/>
      <c r="W397" s="195"/>
      <c r="X397" s="195"/>
      <c r="Y397" s="195"/>
    </row>
    <row r="398" spans="1:25" ht="12.75" customHeight="1" x14ac:dyDescent="0.3">
      <c r="A398" s="195"/>
      <c r="B398" s="195"/>
      <c r="C398" s="195"/>
      <c r="D398" s="195"/>
      <c r="E398" s="195"/>
      <c r="F398" s="195"/>
      <c r="G398" s="195"/>
      <c r="H398" s="195"/>
      <c r="I398" s="195"/>
      <c r="J398" s="195"/>
      <c r="K398" s="195"/>
      <c r="L398" s="195"/>
      <c r="M398" s="195"/>
      <c r="N398" s="195"/>
      <c r="O398" s="195"/>
      <c r="P398" s="195"/>
      <c r="Q398" s="195"/>
      <c r="R398" s="195"/>
      <c r="S398" s="195"/>
      <c r="T398" s="195"/>
      <c r="U398" s="195"/>
      <c r="V398" s="195"/>
      <c r="W398" s="195"/>
      <c r="X398" s="195"/>
      <c r="Y398" s="195"/>
    </row>
    <row r="399" spans="1:25" ht="12.75" customHeight="1" x14ac:dyDescent="0.3">
      <c r="A399" s="195"/>
      <c r="B399" s="195"/>
      <c r="C399" s="195"/>
      <c r="D399" s="195"/>
      <c r="E399" s="195"/>
      <c r="F399" s="195"/>
      <c r="G399" s="195"/>
      <c r="H399" s="195"/>
      <c r="I399" s="195"/>
      <c r="J399" s="195"/>
      <c r="K399" s="195"/>
      <c r="L399" s="195"/>
      <c r="M399" s="195"/>
      <c r="N399" s="195"/>
      <c r="O399" s="195"/>
      <c r="P399" s="195"/>
      <c r="Q399" s="195"/>
      <c r="R399" s="195"/>
      <c r="S399" s="195"/>
      <c r="T399" s="195"/>
      <c r="U399" s="195"/>
      <c r="V399" s="195"/>
      <c r="W399" s="195"/>
      <c r="X399" s="195"/>
      <c r="Y399" s="195"/>
    </row>
    <row r="400" spans="1:25" ht="12.75" customHeight="1" x14ac:dyDescent="0.3">
      <c r="A400" s="195"/>
      <c r="B400" s="195"/>
      <c r="C400" s="195"/>
      <c r="D400" s="195"/>
      <c r="E400" s="195"/>
      <c r="F400" s="195"/>
      <c r="G400" s="195"/>
      <c r="H400" s="195"/>
      <c r="I400" s="195"/>
      <c r="J400" s="195"/>
      <c r="K400" s="195"/>
      <c r="L400" s="195"/>
      <c r="M400" s="195"/>
      <c r="N400" s="195"/>
      <c r="O400" s="195"/>
      <c r="P400" s="195"/>
      <c r="Q400" s="195"/>
      <c r="R400" s="195"/>
      <c r="S400" s="195"/>
      <c r="T400" s="195"/>
      <c r="U400" s="195"/>
      <c r="V400" s="195"/>
      <c r="W400" s="195"/>
      <c r="X400" s="195"/>
      <c r="Y400" s="195"/>
    </row>
    <row r="401" spans="1:25" ht="12.75" customHeight="1" x14ac:dyDescent="0.3">
      <c r="A401" s="195"/>
      <c r="B401" s="195"/>
      <c r="C401" s="195"/>
      <c r="D401" s="195"/>
      <c r="E401" s="195"/>
      <c r="F401" s="195"/>
      <c r="G401" s="195"/>
      <c r="H401" s="195"/>
      <c r="I401" s="195"/>
      <c r="J401" s="195"/>
      <c r="K401" s="195"/>
      <c r="L401" s="195"/>
      <c r="M401" s="195"/>
      <c r="N401" s="195"/>
      <c r="O401" s="195"/>
      <c r="P401" s="195"/>
      <c r="Q401" s="195"/>
      <c r="R401" s="195"/>
      <c r="S401" s="195"/>
      <c r="T401" s="195"/>
      <c r="U401" s="195"/>
      <c r="V401" s="195"/>
      <c r="W401" s="195"/>
      <c r="X401" s="195"/>
      <c r="Y401" s="195"/>
    </row>
    <row r="402" spans="1:25" ht="12.75" customHeight="1" x14ac:dyDescent="0.3">
      <c r="A402" s="195"/>
      <c r="B402" s="195"/>
      <c r="C402" s="195"/>
      <c r="D402" s="195"/>
      <c r="E402" s="195"/>
      <c r="F402" s="195"/>
      <c r="G402" s="195"/>
      <c r="H402" s="195"/>
      <c r="I402" s="195"/>
      <c r="J402" s="195"/>
      <c r="K402" s="195"/>
      <c r="L402" s="195"/>
      <c r="M402" s="195"/>
      <c r="N402" s="195"/>
      <c r="O402" s="195"/>
      <c r="P402" s="195"/>
      <c r="Q402" s="195"/>
      <c r="R402" s="195"/>
      <c r="S402" s="195"/>
      <c r="T402" s="195"/>
      <c r="U402" s="195"/>
      <c r="V402" s="195"/>
      <c r="W402" s="195"/>
      <c r="X402" s="195"/>
      <c r="Y402" s="195"/>
    </row>
    <row r="403" spans="1:25" ht="12.75" customHeight="1" x14ac:dyDescent="0.3">
      <c r="A403" s="195"/>
      <c r="B403" s="195"/>
      <c r="C403" s="195"/>
      <c r="D403" s="195"/>
      <c r="E403" s="195"/>
      <c r="F403" s="195"/>
      <c r="G403" s="195"/>
      <c r="H403" s="195"/>
      <c r="I403" s="195"/>
      <c r="J403" s="195"/>
      <c r="K403" s="195"/>
      <c r="L403" s="195"/>
      <c r="M403" s="195"/>
      <c r="N403" s="195"/>
      <c r="O403" s="195"/>
      <c r="P403" s="195"/>
      <c r="Q403" s="195"/>
      <c r="R403" s="195"/>
      <c r="S403" s="195"/>
      <c r="T403" s="195"/>
      <c r="U403" s="195"/>
      <c r="V403" s="195"/>
      <c r="W403" s="195"/>
      <c r="X403" s="195"/>
      <c r="Y403" s="195"/>
    </row>
    <row r="404" spans="1:25" ht="12.75" customHeight="1" x14ac:dyDescent="0.3">
      <c r="A404" s="195"/>
      <c r="B404" s="195"/>
      <c r="C404" s="195"/>
      <c r="D404" s="195"/>
      <c r="E404" s="195"/>
      <c r="F404" s="195"/>
      <c r="G404" s="195"/>
      <c r="H404" s="195"/>
      <c r="I404" s="195"/>
      <c r="J404" s="195"/>
      <c r="K404" s="195"/>
      <c r="L404" s="195"/>
      <c r="M404" s="195"/>
      <c r="N404" s="195"/>
      <c r="O404" s="195"/>
      <c r="P404" s="195"/>
      <c r="Q404" s="195"/>
      <c r="R404" s="195"/>
      <c r="S404" s="195"/>
      <c r="T404" s="195"/>
      <c r="U404" s="195"/>
      <c r="V404" s="195"/>
      <c r="W404" s="195"/>
      <c r="X404" s="195"/>
      <c r="Y404" s="195"/>
    </row>
    <row r="405" spans="1:25" ht="12.75" customHeight="1" x14ac:dyDescent="0.3">
      <c r="A405" s="195"/>
      <c r="B405" s="195"/>
      <c r="C405" s="195"/>
      <c r="D405" s="195"/>
      <c r="E405" s="195"/>
      <c r="F405" s="195"/>
      <c r="G405" s="195"/>
      <c r="H405" s="195"/>
      <c r="I405" s="195"/>
      <c r="J405" s="195"/>
      <c r="K405" s="195"/>
      <c r="L405" s="195"/>
      <c r="M405" s="195"/>
      <c r="N405" s="195"/>
      <c r="O405" s="195"/>
      <c r="P405" s="195"/>
      <c r="Q405" s="195"/>
      <c r="R405" s="195"/>
      <c r="S405" s="195"/>
      <c r="T405" s="195"/>
      <c r="U405" s="195"/>
      <c r="V405" s="195"/>
      <c r="W405" s="195"/>
      <c r="X405" s="195"/>
      <c r="Y405" s="195"/>
    </row>
    <row r="406" spans="1:25" ht="12.75" customHeight="1" x14ac:dyDescent="0.3">
      <c r="A406" s="195"/>
      <c r="B406" s="195"/>
      <c r="C406" s="195"/>
      <c r="D406" s="195"/>
      <c r="E406" s="195"/>
      <c r="F406" s="195"/>
      <c r="G406" s="195"/>
      <c r="H406" s="195"/>
      <c r="I406" s="195"/>
      <c r="J406" s="195"/>
      <c r="K406" s="195"/>
      <c r="L406" s="195"/>
      <c r="M406" s="195"/>
      <c r="N406" s="195"/>
      <c r="O406" s="195"/>
      <c r="P406" s="195"/>
      <c r="Q406" s="195"/>
      <c r="R406" s="195"/>
      <c r="S406" s="195"/>
      <c r="T406" s="195"/>
      <c r="U406" s="195"/>
      <c r="V406" s="195"/>
      <c r="W406" s="195"/>
      <c r="X406" s="195"/>
      <c r="Y406" s="195"/>
    </row>
    <row r="407" spans="1:25" ht="12.75" customHeight="1" x14ac:dyDescent="0.3">
      <c r="A407" s="195"/>
      <c r="B407" s="195"/>
      <c r="C407" s="195"/>
      <c r="D407" s="195"/>
      <c r="E407" s="195"/>
      <c r="F407" s="195"/>
      <c r="G407" s="195"/>
      <c r="H407" s="195"/>
      <c r="I407" s="195"/>
      <c r="J407" s="195"/>
      <c r="K407" s="195"/>
      <c r="L407" s="195"/>
      <c r="M407" s="195"/>
      <c r="N407" s="195"/>
      <c r="O407" s="195"/>
      <c r="P407" s="195"/>
      <c r="Q407" s="195"/>
      <c r="R407" s="195"/>
      <c r="S407" s="195"/>
      <c r="T407" s="195"/>
      <c r="U407" s="195"/>
      <c r="V407" s="195"/>
      <c r="W407" s="195"/>
      <c r="X407" s="195"/>
      <c r="Y407" s="195"/>
    </row>
    <row r="408" spans="1:25" ht="12.75" customHeight="1" x14ac:dyDescent="0.3">
      <c r="A408" s="195"/>
      <c r="B408" s="195"/>
      <c r="C408" s="195"/>
      <c r="D408" s="195"/>
      <c r="E408" s="195"/>
      <c r="F408" s="195"/>
      <c r="G408" s="195"/>
      <c r="H408" s="195"/>
      <c r="I408" s="195"/>
      <c r="J408" s="195"/>
      <c r="K408" s="195"/>
      <c r="L408" s="195"/>
      <c r="M408" s="195"/>
      <c r="N408" s="195"/>
      <c r="O408" s="195"/>
      <c r="P408" s="195"/>
      <c r="Q408" s="195"/>
      <c r="R408" s="195"/>
      <c r="S408" s="195"/>
      <c r="T408" s="195"/>
      <c r="U408" s="195"/>
      <c r="V408" s="195"/>
      <c r="W408" s="195"/>
      <c r="X408" s="195"/>
      <c r="Y408" s="195"/>
    </row>
    <row r="409" spans="1:25" ht="12.75" customHeight="1" x14ac:dyDescent="0.3">
      <c r="A409" s="195"/>
      <c r="B409" s="195"/>
      <c r="C409" s="195"/>
      <c r="D409" s="195"/>
      <c r="E409" s="195"/>
      <c r="F409" s="195"/>
      <c r="G409" s="195"/>
      <c r="H409" s="195"/>
      <c r="I409" s="195"/>
      <c r="J409" s="195"/>
      <c r="K409" s="195"/>
      <c r="L409" s="195"/>
      <c r="M409" s="195"/>
      <c r="N409" s="195"/>
      <c r="O409" s="195"/>
      <c r="P409" s="195"/>
      <c r="Q409" s="195"/>
      <c r="R409" s="195"/>
      <c r="S409" s="195"/>
      <c r="T409" s="195"/>
      <c r="U409" s="195"/>
      <c r="V409" s="195"/>
      <c r="W409" s="195"/>
      <c r="X409" s="195"/>
      <c r="Y409" s="195"/>
    </row>
    <row r="410" spans="1:25" ht="12.75" customHeight="1" x14ac:dyDescent="0.3">
      <c r="A410" s="195"/>
      <c r="B410" s="195"/>
      <c r="C410" s="195"/>
      <c r="D410" s="195"/>
      <c r="E410" s="195"/>
      <c r="F410" s="195"/>
      <c r="G410" s="195"/>
      <c r="H410" s="195"/>
      <c r="I410" s="195"/>
      <c r="J410" s="195"/>
      <c r="K410" s="195"/>
      <c r="L410" s="195"/>
      <c r="M410" s="195"/>
      <c r="N410" s="195"/>
      <c r="O410" s="195"/>
      <c r="P410" s="195"/>
      <c r="Q410" s="195"/>
      <c r="R410" s="195"/>
      <c r="S410" s="195"/>
      <c r="T410" s="195"/>
      <c r="U410" s="195"/>
      <c r="V410" s="195"/>
      <c r="W410" s="195"/>
      <c r="X410" s="195"/>
      <c r="Y410" s="195"/>
    </row>
    <row r="411" spans="1:25" ht="12.75" customHeight="1" x14ac:dyDescent="0.3">
      <c r="A411" s="195"/>
      <c r="B411" s="195"/>
      <c r="C411" s="195"/>
      <c r="D411" s="195"/>
      <c r="E411" s="195"/>
      <c r="F411" s="195"/>
      <c r="G411" s="195"/>
      <c r="H411" s="195"/>
      <c r="I411" s="195"/>
      <c r="J411" s="195"/>
      <c r="K411" s="195"/>
      <c r="L411" s="195"/>
      <c r="M411" s="195"/>
      <c r="N411" s="195"/>
      <c r="O411" s="195"/>
      <c r="P411" s="195"/>
      <c r="Q411" s="195"/>
      <c r="R411" s="195"/>
      <c r="S411" s="195"/>
      <c r="T411" s="195"/>
      <c r="U411" s="195"/>
      <c r="V411" s="195"/>
      <c r="W411" s="195"/>
      <c r="X411" s="195"/>
      <c r="Y411" s="195"/>
    </row>
    <row r="412" spans="1:25" ht="12.75" customHeight="1" x14ac:dyDescent="0.3">
      <c r="A412" s="195"/>
      <c r="B412" s="195"/>
      <c r="C412" s="195"/>
      <c r="D412" s="195"/>
      <c r="E412" s="195"/>
      <c r="F412" s="195"/>
      <c r="G412" s="195"/>
      <c r="H412" s="195"/>
      <c r="I412" s="195"/>
      <c r="J412" s="195"/>
      <c r="K412" s="195"/>
      <c r="L412" s="195"/>
      <c r="M412" s="195"/>
      <c r="N412" s="195"/>
      <c r="O412" s="195"/>
      <c r="P412" s="195"/>
      <c r="Q412" s="195"/>
      <c r="R412" s="195"/>
      <c r="S412" s="195"/>
      <c r="T412" s="195"/>
      <c r="U412" s="195"/>
      <c r="V412" s="195"/>
      <c r="W412" s="195"/>
      <c r="X412" s="195"/>
      <c r="Y412" s="195"/>
    </row>
    <row r="413" spans="1:25" ht="12.75" customHeight="1" x14ac:dyDescent="0.3">
      <c r="A413" s="195"/>
      <c r="B413" s="195"/>
      <c r="C413" s="195"/>
      <c r="D413" s="195"/>
      <c r="E413" s="195"/>
      <c r="F413" s="195"/>
      <c r="G413" s="195"/>
      <c r="H413" s="195"/>
      <c r="I413" s="195"/>
      <c r="J413" s="195"/>
      <c r="K413" s="195"/>
      <c r="L413" s="195"/>
      <c r="M413" s="195"/>
      <c r="N413" s="195"/>
      <c r="O413" s="195"/>
      <c r="P413" s="195"/>
      <c r="Q413" s="195"/>
      <c r="R413" s="195"/>
      <c r="S413" s="195"/>
      <c r="T413" s="195"/>
      <c r="U413" s="195"/>
      <c r="V413" s="195"/>
      <c r="W413" s="195"/>
      <c r="X413" s="195"/>
      <c r="Y413" s="195"/>
    </row>
    <row r="414" spans="1:25" ht="12.75" customHeight="1" x14ac:dyDescent="0.3">
      <c r="A414" s="195"/>
      <c r="B414" s="195"/>
      <c r="C414" s="195"/>
      <c r="D414" s="195"/>
      <c r="E414" s="195"/>
      <c r="F414" s="195"/>
      <c r="G414" s="195"/>
      <c r="H414" s="195"/>
      <c r="I414" s="195"/>
      <c r="J414" s="195"/>
      <c r="K414" s="195"/>
      <c r="L414" s="195"/>
      <c r="M414" s="195"/>
      <c r="N414" s="195"/>
      <c r="O414" s="195"/>
      <c r="P414" s="195"/>
      <c r="Q414" s="195"/>
      <c r="R414" s="195"/>
      <c r="S414" s="195"/>
      <c r="T414" s="195"/>
      <c r="U414" s="195"/>
      <c r="V414" s="195"/>
      <c r="W414" s="195"/>
      <c r="X414" s="195"/>
      <c r="Y414" s="195"/>
    </row>
    <row r="415" spans="1:25" ht="12.75" customHeight="1" x14ac:dyDescent="0.3">
      <c r="A415" s="195"/>
      <c r="B415" s="195"/>
      <c r="C415" s="195"/>
      <c r="D415" s="195"/>
      <c r="E415" s="195"/>
      <c r="F415" s="195"/>
      <c r="G415" s="195"/>
      <c r="H415" s="195"/>
      <c r="I415" s="195"/>
      <c r="J415" s="195"/>
      <c r="K415" s="195"/>
      <c r="L415" s="195"/>
      <c r="M415" s="195"/>
      <c r="N415" s="195"/>
      <c r="O415" s="195"/>
      <c r="P415" s="195"/>
      <c r="Q415" s="195"/>
      <c r="R415" s="195"/>
      <c r="S415" s="195"/>
      <c r="T415" s="195"/>
      <c r="U415" s="195"/>
      <c r="V415" s="195"/>
      <c r="W415" s="195"/>
      <c r="X415" s="195"/>
      <c r="Y415" s="195"/>
    </row>
    <row r="416" spans="1:25" ht="12.75" customHeight="1" x14ac:dyDescent="0.3">
      <c r="A416" s="195"/>
      <c r="B416" s="195"/>
      <c r="C416" s="195"/>
      <c r="D416" s="195"/>
      <c r="E416" s="195"/>
      <c r="F416" s="195"/>
      <c r="G416" s="195"/>
      <c r="H416" s="195"/>
      <c r="I416" s="195"/>
      <c r="J416" s="195"/>
      <c r="K416" s="195"/>
      <c r="L416" s="195"/>
      <c r="M416" s="195"/>
      <c r="N416" s="195"/>
      <c r="O416" s="195"/>
      <c r="P416" s="195"/>
      <c r="Q416" s="195"/>
      <c r="R416" s="195"/>
      <c r="S416" s="195"/>
      <c r="T416" s="195"/>
      <c r="U416" s="195"/>
      <c r="V416" s="195"/>
      <c r="W416" s="195"/>
      <c r="X416" s="195"/>
      <c r="Y416" s="195"/>
    </row>
    <row r="417" spans="1:25" ht="12.75" customHeight="1" x14ac:dyDescent="0.3">
      <c r="A417" s="195"/>
      <c r="B417" s="195"/>
      <c r="C417" s="195"/>
      <c r="D417" s="195"/>
      <c r="E417" s="195"/>
      <c r="F417" s="195"/>
      <c r="G417" s="195"/>
      <c r="H417" s="195"/>
      <c r="I417" s="195"/>
      <c r="J417" s="195"/>
      <c r="K417" s="195"/>
      <c r="L417" s="195"/>
      <c r="M417" s="195"/>
      <c r="N417" s="195"/>
      <c r="O417" s="195"/>
      <c r="P417" s="195"/>
      <c r="Q417" s="195"/>
      <c r="R417" s="195"/>
      <c r="S417" s="195"/>
      <c r="T417" s="195"/>
      <c r="U417" s="195"/>
      <c r="V417" s="195"/>
      <c r="W417" s="195"/>
      <c r="X417" s="195"/>
      <c r="Y417" s="195"/>
    </row>
    <row r="418" spans="1:25" ht="12.75" customHeight="1" x14ac:dyDescent="0.3">
      <c r="A418" s="195"/>
      <c r="B418" s="195"/>
      <c r="C418" s="195"/>
      <c r="D418" s="195"/>
      <c r="E418" s="195"/>
      <c r="F418" s="195"/>
      <c r="G418" s="195"/>
      <c r="H418" s="195"/>
      <c r="I418" s="195"/>
      <c r="J418" s="195"/>
      <c r="K418" s="195"/>
      <c r="L418" s="195"/>
      <c r="M418" s="195"/>
      <c r="N418" s="195"/>
      <c r="O418" s="195"/>
      <c r="P418" s="195"/>
      <c r="Q418" s="195"/>
      <c r="R418" s="195"/>
      <c r="S418" s="195"/>
      <c r="T418" s="195"/>
      <c r="U418" s="195"/>
      <c r="V418" s="195"/>
      <c r="W418" s="195"/>
      <c r="X418" s="195"/>
      <c r="Y418" s="195"/>
    </row>
    <row r="419" spans="1:25" ht="12.75" customHeight="1" x14ac:dyDescent="0.3">
      <c r="A419" s="195"/>
      <c r="B419" s="195"/>
      <c r="C419" s="195"/>
      <c r="D419" s="195"/>
      <c r="E419" s="195"/>
      <c r="F419" s="195"/>
      <c r="G419" s="195"/>
      <c r="H419" s="195"/>
      <c r="I419" s="195"/>
      <c r="J419" s="195"/>
      <c r="K419" s="195"/>
      <c r="L419" s="195"/>
      <c r="M419" s="195"/>
      <c r="N419" s="195"/>
      <c r="O419" s="195"/>
      <c r="P419" s="195"/>
      <c r="Q419" s="195"/>
      <c r="R419" s="195"/>
      <c r="S419" s="195"/>
      <c r="T419" s="195"/>
      <c r="U419" s="195"/>
      <c r="V419" s="195"/>
      <c r="W419" s="195"/>
      <c r="X419" s="195"/>
      <c r="Y419" s="195"/>
    </row>
    <row r="420" spans="1:25" ht="12.75" customHeight="1" x14ac:dyDescent="0.3">
      <c r="A420" s="195"/>
      <c r="B420" s="195"/>
      <c r="C420" s="195"/>
      <c r="D420" s="195"/>
      <c r="E420" s="195"/>
      <c r="F420" s="195"/>
      <c r="G420" s="195"/>
      <c r="H420" s="195"/>
      <c r="I420" s="195"/>
      <c r="J420" s="195"/>
      <c r="K420" s="195"/>
      <c r="L420" s="195"/>
      <c r="M420" s="195"/>
      <c r="N420" s="195"/>
      <c r="O420" s="195"/>
      <c r="P420" s="195"/>
      <c r="Q420" s="195"/>
      <c r="R420" s="195"/>
      <c r="S420" s="195"/>
      <c r="T420" s="195"/>
      <c r="U420" s="195"/>
      <c r="V420" s="195"/>
      <c r="W420" s="195"/>
      <c r="X420" s="195"/>
      <c r="Y420" s="195"/>
    </row>
    <row r="421" spans="1:25" ht="12.75" customHeight="1" x14ac:dyDescent="0.3">
      <c r="A421" s="195"/>
      <c r="B421" s="195"/>
      <c r="C421" s="195"/>
      <c r="D421" s="195"/>
      <c r="E421" s="195"/>
      <c r="F421" s="195"/>
      <c r="G421" s="195"/>
      <c r="H421" s="195"/>
      <c r="I421" s="195"/>
      <c r="J421" s="195"/>
      <c r="K421" s="195"/>
      <c r="L421" s="195"/>
      <c r="M421" s="195"/>
      <c r="N421" s="195"/>
      <c r="O421" s="195"/>
      <c r="P421" s="195"/>
      <c r="Q421" s="195"/>
      <c r="R421" s="195"/>
      <c r="S421" s="195"/>
      <c r="T421" s="195"/>
      <c r="U421" s="195"/>
      <c r="V421" s="195"/>
      <c r="W421" s="195"/>
      <c r="X421" s="195"/>
      <c r="Y421" s="195"/>
    </row>
    <row r="422" spans="1:25" ht="12.75" customHeight="1" x14ac:dyDescent="0.3">
      <c r="A422" s="195"/>
      <c r="B422" s="195"/>
      <c r="C422" s="195"/>
      <c r="D422" s="195"/>
      <c r="E422" s="195"/>
      <c r="F422" s="195"/>
      <c r="G422" s="195"/>
      <c r="H422" s="195"/>
      <c r="I422" s="195"/>
      <c r="J422" s="195"/>
      <c r="K422" s="195"/>
      <c r="L422" s="195"/>
      <c r="M422" s="195"/>
      <c r="N422" s="195"/>
      <c r="O422" s="195"/>
      <c r="P422" s="195"/>
      <c r="Q422" s="195"/>
      <c r="R422" s="195"/>
      <c r="S422" s="195"/>
      <c r="T422" s="195"/>
      <c r="U422" s="195"/>
      <c r="V422" s="195"/>
      <c r="W422" s="195"/>
      <c r="X422" s="195"/>
      <c r="Y422" s="195"/>
    </row>
    <row r="423" spans="1:25" ht="12.75" customHeight="1" x14ac:dyDescent="0.3">
      <c r="A423" s="195"/>
      <c r="B423" s="195"/>
      <c r="C423" s="195"/>
      <c r="D423" s="195"/>
      <c r="E423" s="195"/>
      <c r="F423" s="195"/>
      <c r="G423" s="195"/>
      <c r="H423" s="195"/>
      <c r="I423" s="195"/>
      <c r="J423" s="195"/>
      <c r="K423" s="195"/>
      <c r="L423" s="195"/>
      <c r="M423" s="195"/>
      <c r="N423" s="195"/>
      <c r="O423" s="195"/>
      <c r="P423" s="195"/>
      <c r="Q423" s="195"/>
      <c r="R423" s="195"/>
      <c r="S423" s="195"/>
      <c r="T423" s="195"/>
      <c r="U423" s="195"/>
      <c r="V423" s="195"/>
      <c r="W423" s="195"/>
      <c r="X423" s="195"/>
      <c r="Y423" s="195"/>
    </row>
    <row r="424" spans="1:25" ht="12.75" customHeight="1" x14ac:dyDescent="0.3">
      <c r="A424" s="195"/>
      <c r="B424" s="195"/>
      <c r="C424" s="195"/>
      <c r="D424" s="195"/>
      <c r="E424" s="195"/>
      <c r="F424" s="195"/>
      <c r="G424" s="195"/>
      <c r="H424" s="195"/>
      <c r="I424" s="195"/>
      <c r="J424" s="195"/>
      <c r="K424" s="195"/>
      <c r="L424" s="195"/>
      <c r="M424" s="195"/>
      <c r="N424" s="195"/>
      <c r="O424" s="195"/>
      <c r="P424" s="195"/>
      <c r="Q424" s="195"/>
      <c r="R424" s="195"/>
      <c r="S424" s="195"/>
      <c r="T424" s="195"/>
      <c r="U424" s="195"/>
      <c r="V424" s="195"/>
      <c r="W424" s="195"/>
      <c r="X424" s="195"/>
      <c r="Y424" s="195"/>
    </row>
    <row r="425" spans="1:25" ht="12.75" customHeight="1" x14ac:dyDescent="0.3">
      <c r="A425" s="195"/>
      <c r="B425" s="195"/>
      <c r="C425" s="195"/>
      <c r="D425" s="195"/>
      <c r="E425" s="195"/>
      <c r="F425" s="195"/>
      <c r="G425" s="195"/>
      <c r="H425" s="195"/>
      <c r="I425" s="195"/>
      <c r="J425" s="195"/>
      <c r="K425" s="195"/>
      <c r="L425" s="195"/>
      <c r="M425" s="195"/>
      <c r="N425" s="195"/>
      <c r="O425" s="195"/>
      <c r="P425" s="195"/>
      <c r="Q425" s="195"/>
      <c r="R425" s="195"/>
      <c r="S425" s="195"/>
      <c r="T425" s="195"/>
      <c r="U425" s="195"/>
      <c r="V425" s="195"/>
      <c r="W425" s="195"/>
      <c r="X425" s="195"/>
      <c r="Y425" s="195"/>
    </row>
    <row r="426" spans="1:25" ht="12.75" customHeight="1" x14ac:dyDescent="0.3">
      <c r="A426" s="195"/>
      <c r="B426" s="195"/>
      <c r="C426" s="195"/>
      <c r="D426" s="195"/>
      <c r="E426" s="195"/>
      <c r="F426" s="195"/>
      <c r="G426" s="195"/>
      <c r="H426" s="195"/>
      <c r="I426" s="195"/>
      <c r="J426" s="195"/>
      <c r="K426" s="195"/>
      <c r="L426" s="195"/>
      <c r="M426" s="195"/>
      <c r="N426" s="195"/>
      <c r="O426" s="195"/>
      <c r="P426" s="195"/>
      <c r="Q426" s="195"/>
      <c r="R426" s="195"/>
      <c r="S426" s="195"/>
      <c r="T426" s="195"/>
      <c r="U426" s="195"/>
      <c r="V426" s="195"/>
      <c r="W426" s="195"/>
      <c r="X426" s="195"/>
      <c r="Y426" s="195"/>
    </row>
    <row r="427" spans="1:25" ht="12.75" customHeight="1" x14ac:dyDescent="0.3">
      <c r="A427" s="195"/>
      <c r="B427" s="195"/>
      <c r="C427" s="195"/>
      <c r="D427" s="195"/>
      <c r="E427" s="195"/>
      <c r="F427" s="195"/>
      <c r="G427" s="195"/>
      <c r="H427" s="195"/>
      <c r="I427" s="195"/>
      <c r="J427" s="195"/>
      <c r="K427" s="195"/>
      <c r="L427" s="195"/>
      <c r="M427" s="195"/>
      <c r="N427" s="195"/>
      <c r="O427" s="195"/>
      <c r="P427" s="195"/>
      <c r="Q427" s="195"/>
      <c r="R427" s="195"/>
      <c r="S427" s="195"/>
      <c r="T427" s="195"/>
      <c r="U427" s="195"/>
      <c r="V427" s="195"/>
      <c r="W427" s="195"/>
      <c r="X427" s="195"/>
      <c r="Y427" s="195"/>
    </row>
    <row r="428" spans="1:25" ht="12.75" customHeight="1" x14ac:dyDescent="0.3">
      <c r="A428" s="195"/>
      <c r="B428" s="195"/>
      <c r="C428" s="195"/>
      <c r="D428" s="195"/>
      <c r="E428" s="195"/>
      <c r="F428" s="195"/>
      <c r="G428" s="195"/>
      <c r="H428" s="195"/>
      <c r="I428" s="195"/>
      <c r="J428" s="195"/>
      <c r="K428" s="195"/>
      <c r="L428" s="195"/>
      <c r="M428" s="195"/>
      <c r="N428" s="195"/>
      <c r="O428" s="195"/>
      <c r="P428" s="195"/>
      <c r="Q428" s="195"/>
      <c r="R428" s="195"/>
      <c r="S428" s="195"/>
      <c r="T428" s="195"/>
      <c r="U428" s="195"/>
      <c r="V428" s="195"/>
      <c r="W428" s="195"/>
      <c r="X428" s="195"/>
      <c r="Y428" s="195"/>
    </row>
    <row r="429" spans="1:25" ht="12.75" customHeight="1" x14ac:dyDescent="0.3">
      <c r="A429" s="195"/>
      <c r="B429" s="195"/>
      <c r="C429" s="195"/>
      <c r="D429" s="195"/>
      <c r="E429" s="195"/>
      <c r="F429" s="195"/>
      <c r="G429" s="195"/>
      <c r="H429" s="195"/>
      <c r="I429" s="195"/>
      <c r="J429" s="195"/>
      <c r="K429" s="195"/>
      <c r="L429" s="195"/>
      <c r="M429" s="195"/>
      <c r="N429" s="195"/>
      <c r="O429" s="195"/>
      <c r="P429" s="195"/>
      <c r="Q429" s="195"/>
      <c r="R429" s="195"/>
      <c r="S429" s="195"/>
      <c r="T429" s="195"/>
      <c r="U429" s="195"/>
      <c r="V429" s="195"/>
      <c r="W429" s="195"/>
      <c r="X429" s="195"/>
      <c r="Y429" s="195"/>
    </row>
    <row r="430" spans="1:25" ht="12.75" customHeight="1" x14ac:dyDescent="0.3">
      <c r="A430" s="195"/>
      <c r="B430" s="195"/>
      <c r="C430" s="195"/>
      <c r="D430" s="195"/>
      <c r="E430" s="195"/>
      <c r="F430" s="195"/>
      <c r="G430" s="195"/>
      <c r="H430" s="195"/>
      <c r="I430" s="195"/>
      <c r="J430" s="195"/>
      <c r="K430" s="195"/>
      <c r="L430" s="195"/>
      <c r="M430" s="195"/>
      <c r="N430" s="195"/>
      <c r="O430" s="195"/>
      <c r="P430" s="195"/>
      <c r="Q430" s="195"/>
      <c r="R430" s="195"/>
      <c r="S430" s="195"/>
      <c r="T430" s="195"/>
      <c r="U430" s="195"/>
      <c r="V430" s="195"/>
      <c r="W430" s="195"/>
      <c r="X430" s="195"/>
      <c r="Y430" s="195"/>
    </row>
    <row r="431" spans="1:25" ht="12.75" customHeight="1" x14ac:dyDescent="0.3">
      <c r="A431" s="195"/>
      <c r="B431" s="195"/>
      <c r="C431" s="195"/>
      <c r="D431" s="195"/>
      <c r="E431" s="195"/>
      <c r="F431" s="195"/>
      <c r="G431" s="195"/>
      <c r="H431" s="195"/>
      <c r="I431" s="195"/>
      <c r="J431" s="195"/>
      <c r="K431" s="195"/>
      <c r="L431" s="195"/>
      <c r="M431" s="195"/>
      <c r="N431" s="195"/>
      <c r="O431" s="195"/>
      <c r="P431" s="195"/>
      <c r="Q431" s="195"/>
      <c r="R431" s="195"/>
      <c r="S431" s="195"/>
      <c r="T431" s="195"/>
      <c r="U431" s="195"/>
      <c r="V431" s="195"/>
      <c r="W431" s="195"/>
      <c r="X431" s="195"/>
      <c r="Y431" s="195"/>
    </row>
    <row r="432" spans="1:25" ht="12.75" customHeight="1" x14ac:dyDescent="0.3">
      <c r="A432" s="195"/>
      <c r="B432" s="195"/>
      <c r="C432" s="195"/>
      <c r="D432" s="195"/>
      <c r="E432" s="195"/>
      <c r="F432" s="195"/>
      <c r="G432" s="195"/>
      <c r="H432" s="195"/>
      <c r="I432" s="195"/>
      <c r="J432" s="195"/>
      <c r="K432" s="195"/>
      <c r="L432" s="195"/>
      <c r="M432" s="195"/>
      <c r="N432" s="195"/>
      <c r="O432" s="195"/>
      <c r="P432" s="195"/>
      <c r="Q432" s="195"/>
      <c r="R432" s="195"/>
      <c r="S432" s="195"/>
      <c r="T432" s="195"/>
      <c r="U432" s="195"/>
      <c r="V432" s="195"/>
      <c r="W432" s="195"/>
      <c r="X432" s="195"/>
      <c r="Y432" s="195"/>
    </row>
    <row r="433" spans="1:25" ht="12.75" customHeight="1" x14ac:dyDescent="0.3">
      <c r="A433" s="195"/>
      <c r="B433" s="195"/>
      <c r="C433" s="195"/>
      <c r="D433" s="195"/>
      <c r="E433" s="195"/>
      <c r="F433" s="195"/>
      <c r="G433" s="195"/>
      <c r="H433" s="195"/>
      <c r="I433" s="195"/>
      <c r="J433" s="195"/>
      <c r="K433" s="195"/>
      <c r="L433" s="195"/>
      <c r="M433" s="195"/>
      <c r="N433" s="195"/>
      <c r="O433" s="195"/>
      <c r="P433" s="195"/>
      <c r="Q433" s="195"/>
      <c r="R433" s="195"/>
      <c r="S433" s="195"/>
      <c r="T433" s="195"/>
      <c r="U433" s="195"/>
      <c r="V433" s="195"/>
      <c r="W433" s="195"/>
      <c r="X433" s="195"/>
      <c r="Y433" s="195"/>
    </row>
    <row r="434" spans="1:25" ht="12.75" customHeight="1" x14ac:dyDescent="0.3">
      <c r="A434" s="195"/>
      <c r="B434" s="195"/>
      <c r="C434" s="195"/>
      <c r="D434" s="195"/>
      <c r="E434" s="195"/>
      <c r="F434" s="195"/>
      <c r="G434" s="195"/>
      <c r="H434" s="195"/>
      <c r="I434" s="195"/>
      <c r="J434" s="195"/>
      <c r="K434" s="195"/>
      <c r="L434" s="195"/>
      <c r="M434" s="195"/>
      <c r="N434" s="195"/>
      <c r="O434" s="195"/>
      <c r="P434" s="195"/>
      <c r="Q434" s="195"/>
      <c r="R434" s="195"/>
      <c r="S434" s="195"/>
      <c r="T434" s="195"/>
      <c r="U434" s="195"/>
      <c r="V434" s="195"/>
      <c r="W434" s="195"/>
      <c r="X434" s="195"/>
      <c r="Y434" s="195"/>
    </row>
    <row r="435" spans="1:25" ht="12.75" customHeight="1" x14ac:dyDescent="0.3">
      <c r="A435" s="195"/>
      <c r="B435" s="195"/>
      <c r="C435" s="195"/>
      <c r="D435" s="195"/>
      <c r="E435" s="195"/>
      <c r="F435" s="195"/>
      <c r="G435" s="195"/>
      <c r="H435" s="195"/>
      <c r="I435" s="195"/>
      <c r="J435" s="195"/>
      <c r="K435" s="195"/>
      <c r="L435" s="195"/>
      <c r="M435" s="195"/>
      <c r="N435" s="195"/>
      <c r="O435" s="195"/>
      <c r="P435" s="195"/>
      <c r="Q435" s="195"/>
      <c r="R435" s="195"/>
      <c r="S435" s="195"/>
      <c r="T435" s="195"/>
      <c r="U435" s="195"/>
      <c r="V435" s="195"/>
      <c r="W435" s="195"/>
      <c r="X435" s="195"/>
      <c r="Y435" s="195"/>
    </row>
    <row r="436" spans="1:25" ht="12.75" customHeight="1" x14ac:dyDescent="0.3">
      <c r="A436" s="195"/>
      <c r="B436" s="195"/>
      <c r="C436" s="195"/>
      <c r="D436" s="195"/>
      <c r="E436" s="195"/>
      <c r="F436" s="195"/>
      <c r="G436" s="195"/>
      <c r="H436" s="195"/>
      <c r="I436" s="195"/>
      <c r="J436" s="195"/>
      <c r="K436" s="195"/>
      <c r="L436" s="195"/>
      <c r="M436" s="195"/>
      <c r="N436" s="195"/>
      <c r="O436" s="195"/>
      <c r="P436" s="195"/>
      <c r="Q436" s="195"/>
      <c r="R436" s="195"/>
      <c r="S436" s="195"/>
      <c r="T436" s="195"/>
      <c r="U436" s="195"/>
      <c r="V436" s="195"/>
      <c r="W436" s="195"/>
      <c r="X436" s="195"/>
      <c r="Y436" s="195"/>
    </row>
    <row r="437" spans="1:25" ht="12.75" customHeight="1" x14ac:dyDescent="0.3">
      <c r="A437" s="195"/>
      <c r="B437" s="195"/>
      <c r="C437" s="195"/>
      <c r="D437" s="195"/>
      <c r="E437" s="195"/>
      <c r="F437" s="195"/>
      <c r="G437" s="195"/>
      <c r="H437" s="195"/>
      <c r="I437" s="195"/>
      <c r="J437" s="195"/>
      <c r="K437" s="195"/>
      <c r="L437" s="195"/>
      <c r="M437" s="195"/>
      <c r="N437" s="195"/>
      <c r="O437" s="195"/>
      <c r="P437" s="195"/>
      <c r="Q437" s="195"/>
      <c r="R437" s="195"/>
      <c r="S437" s="195"/>
      <c r="T437" s="195"/>
      <c r="U437" s="195"/>
      <c r="V437" s="195"/>
      <c r="W437" s="195"/>
      <c r="X437" s="195"/>
      <c r="Y437" s="195"/>
    </row>
    <row r="438" spans="1:25" ht="12.75" customHeight="1" x14ac:dyDescent="0.3">
      <c r="A438" s="195"/>
      <c r="B438" s="195"/>
      <c r="C438" s="195"/>
      <c r="D438" s="195"/>
      <c r="E438" s="195"/>
      <c r="F438" s="195"/>
      <c r="G438" s="195"/>
      <c r="H438" s="195"/>
      <c r="I438" s="195"/>
      <c r="J438" s="195"/>
      <c r="K438" s="195"/>
      <c r="L438" s="195"/>
      <c r="M438" s="195"/>
      <c r="N438" s="195"/>
      <c r="O438" s="195"/>
      <c r="P438" s="195"/>
      <c r="Q438" s="195"/>
      <c r="R438" s="195"/>
      <c r="S438" s="195"/>
      <c r="T438" s="195"/>
      <c r="U438" s="195"/>
      <c r="V438" s="195"/>
      <c r="W438" s="195"/>
      <c r="X438" s="195"/>
      <c r="Y438" s="195"/>
    </row>
    <row r="439" spans="1:25" ht="12.75" customHeight="1" x14ac:dyDescent="0.3">
      <c r="A439" s="195"/>
      <c r="B439" s="195"/>
      <c r="C439" s="195"/>
      <c r="D439" s="195"/>
      <c r="E439" s="195"/>
      <c r="F439" s="195"/>
      <c r="G439" s="195"/>
      <c r="H439" s="195"/>
      <c r="I439" s="195"/>
      <c r="J439" s="195"/>
      <c r="K439" s="195"/>
      <c r="L439" s="195"/>
      <c r="M439" s="195"/>
      <c r="N439" s="195"/>
      <c r="O439" s="195"/>
      <c r="P439" s="195"/>
      <c r="Q439" s="195"/>
      <c r="R439" s="195"/>
      <c r="S439" s="195"/>
      <c r="T439" s="195"/>
      <c r="U439" s="195"/>
      <c r="V439" s="195"/>
      <c r="W439" s="195"/>
      <c r="X439" s="195"/>
      <c r="Y439" s="195"/>
    </row>
    <row r="440" spans="1:25" ht="12.75" customHeight="1" x14ac:dyDescent="0.3">
      <c r="A440" s="195"/>
      <c r="B440" s="195"/>
      <c r="C440" s="195"/>
      <c r="D440" s="195"/>
      <c r="E440" s="195"/>
      <c r="F440" s="195"/>
      <c r="G440" s="195"/>
      <c r="H440" s="195"/>
      <c r="I440" s="195"/>
      <c r="J440" s="195"/>
      <c r="K440" s="195"/>
      <c r="L440" s="195"/>
      <c r="M440" s="195"/>
      <c r="N440" s="195"/>
      <c r="O440" s="195"/>
      <c r="P440" s="195"/>
      <c r="Q440" s="195"/>
      <c r="R440" s="195"/>
      <c r="S440" s="195"/>
      <c r="T440" s="195"/>
      <c r="U440" s="195"/>
      <c r="V440" s="195"/>
      <c r="W440" s="195"/>
      <c r="X440" s="195"/>
      <c r="Y440" s="195"/>
    </row>
    <row r="441" spans="1:25" ht="12.75" customHeight="1" x14ac:dyDescent="0.3">
      <c r="A441" s="195"/>
      <c r="B441" s="195"/>
      <c r="C441" s="195"/>
      <c r="D441" s="195"/>
      <c r="E441" s="195"/>
      <c r="F441" s="195"/>
      <c r="G441" s="195"/>
      <c r="H441" s="195"/>
      <c r="I441" s="195"/>
      <c r="J441" s="195"/>
      <c r="K441" s="195"/>
      <c r="L441" s="195"/>
      <c r="M441" s="195"/>
      <c r="N441" s="195"/>
      <c r="O441" s="195"/>
      <c r="P441" s="195"/>
      <c r="Q441" s="195"/>
      <c r="R441" s="195"/>
      <c r="S441" s="195"/>
      <c r="T441" s="195"/>
      <c r="U441" s="195"/>
      <c r="V441" s="195"/>
      <c r="W441" s="195"/>
      <c r="X441" s="195"/>
      <c r="Y441" s="195"/>
    </row>
    <row r="442" spans="1:25" ht="12.75" customHeight="1" x14ac:dyDescent="0.3">
      <c r="A442" s="195"/>
      <c r="B442" s="195"/>
      <c r="C442" s="195"/>
      <c r="D442" s="195"/>
      <c r="E442" s="195"/>
      <c r="F442" s="195"/>
      <c r="G442" s="195"/>
      <c r="H442" s="195"/>
      <c r="I442" s="195"/>
      <c r="J442" s="195"/>
      <c r="K442" s="195"/>
      <c r="L442" s="195"/>
      <c r="M442" s="195"/>
      <c r="N442" s="195"/>
      <c r="O442" s="195"/>
      <c r="P442" s="195"/>
      <c r="Q442" s="195"/>
      <c r="R442" s="195"/>
      <c r="S442" s="195"/>
      <c r="T442" s="195"/>
      <c r="U442" s="195"/>
      <c r="V442" s="195"/>
      <c r="W442" s="195"/>
      <c r="X442" s="195"/>
      <c r="Y442" s="195"/>
    </row>
    <row r="443" spans="1:25" ht="12.75" customHeight="1" x14ac:dyDescent="0.3">
      <c r="A443" s="195"/>
      <c r="B443" s="195"/>
      <c r="C443" s="195"/>
      <c r="D443" s="195"/>
      <c r="E443" s="195"/>
      <c r="F443" s="195"/>
      <c r="G443" s="195"/>
      <c r="H443" s="195"/>
      <c r="I443" s="195"/>
      <c r="J443" s="195"/>
      <c r="K443" s="195"/>
      <c r="L443" s="195"/>
      <c r="M443" s="195"/>
      <c r="N443" s="195"/>
      <c r="O443" s="195"/>
      <c r="P443" s="195"/>
      <c r="Q443" s="195"/>
      <c r="R443" s="195"/>
      <c r="S443" s="195"/>
      <c r="T443" s="195"/>
      <c r="U443" s="195"/>
      <c r="V443" s="195"/>
      <c r="W443" s="195"/>
      <c r="X443" s="195"/>
      <c r="Y443" s="195"/>
    </row>
    <row r="444" spans="1:25" ht="12.75" customHeight="1" x14ac:dyDescent="0.3">
      <c r="A444" s="195"/>
      <c r="B444" s="195"/>
      <c r="C444" s="195"/>
      <c r="D444" s="195"/>
      <c r="E444" s="195"/>
      <c r="F444" s="195"/>
      <c r="G444" s="195"/>
      <c r="H444" s="195"/>
      <c r="I444" s="195"/>
      <c r="J444" s="195"/>
      <c r="K444" s="195"/>
      <c r="L444" s="195"/>
      <c r="M444" s="195"/>
      <c r="N444" s="195"/>
      <c r="O444" s="195"/>
      <c r="P444" s="195"/>
      <c r="Q444" s="195"/>
      <c r="R444" s="195"/>
      <c r="S444" s="195"/>
      <c r="T444" s="195"/>
      <c r="U444" s="195"/>
      <c r="V444" s="195"/>
      <c r="W444" s="195"/>
      <c r="X444" s="195"/>
      <c r="Y444" s="195"/>
    </row>
    <row r="445" spans="1:25" ht="12.75" customHeight="1" x14ac:dyDescent="0.3">
      <c r="A445" s="195"/>
      <c r="B445" s="195"/>
      <c r="C445" s="195"/>
      <c r="D445" s="195"/>
      <c r="E445" s="195"/>
      <c r="F445" s="195"/>
      <c r="G445" s="195"/>
      <c r="H445" s="195"/>
      <c r="I445" s="195"/>
      <c r="J445" s="195"/>
      <c r="K445" s="195"/>
      <c r="L445" s="195"/>
      <c r="M445" s="195"/>
      <c r="N445" s="195"/>
      <c r="O445" s="195"/>
      <c r="P445" s="195"/>
      <c r="Q445" s="195"/>
      <c r="R445" s="195"/>
      <c r="S445" s="195"/>
      <c r="T445" s="195"/>
      <c r="U445" s="195"/>
      <c r="V445" s="195"/>
      <c r="W445" s="195"/>
      <c r="X445" s="195"/>
      <c r="Y445" s="195"/>
    </row>
    <row r="446" spans="1:25" ht="12.75" customHeight="1" x14ac:dyDescent="0.3">
      <c r="A446" s="195"/>
      <c r="B446" s="195"/>
      <c r="C446" s="195"/>
      <c r="D446" s="195"/>
      <c r="E446" s="195"/>
      <c r="F446" s="195"/>
      <c r="G446" s="195"/>
      <c r="H446" s="195"/>
      <c r="I446" s="195"/>
      <c r="J446" s="195"/>
      <c r="K446" s="195"/>
      <c r="L446" s="195"/>
      <c r="M446" s="195"/>
      <c r="N446" s="195"/>
      <c r="O446" s="195"/>
      <c r="P446" s="195"/>
      <c r="Q446" s="195"/>
      <c r="R446" s="195"/>
      <c r="S446" s="195"/>
      <c r="T446" s="195"/>
      <c r="U446" s="195"/>
      <c r="V446" s="195"/>
      <c r="W446" s="195"/>
      <c r="X446" s="195"/>
      <c r="Y446" s="195"/>
    </row>
    <row r="447" spans="1:25" ht="12.75" customHeight="1" x14ac:dyDescent="0.3">
      <c r="A447" s="195"/>
      <c r="B447" s="195"/>
      <c r="C447" s="195"/>
      <c r="D447" s="195"/>
      <c r="E447" s="195"/>
      <c r="F447" s="195"/>
      <c r="G447" s="195"/>
      <c r="H447" s="195"/>
      <c r="I447" s="195"/>
      <c r="J447" s="195"/>
      <c r="K447" s="195"/>
      <c r="L447" s="195"/>
      <c r="M447" s="195"/>
      <c r="N447" s="195"/>
      <c r="O447" s="195"/>
      <c r="P447" s="195"/>
      <c r="Q447" s="195"/>
      <c r="R447" s="195"/>
      <c r="S447" s="195"/>
      <c r="T447" s="195"/>
      <c r="U447" s="195"/>
      <c r="V447" s="195"/>
      <c r="W447" s="195"/>
      <c r="X447" s="195"/>
      <c r="Y447" s="195"/>
    </row>
    <row r="448" spans="1:25" ht="12.75" customHeight="1" x14ac:dyDescent="0.3">
      <c r="A448" s="195"/>
      <c r="B448" s="195"/>
      <c r="C448" s="195"/>
      <c r="D448" s="195"/>
      <c r="E448" s="195"/>
      <c r="F448" s="195"/>
      <c r="G448" s="195"/>
      <c r="H448" s="195"/>
      <c r="I448" s="195"/>
      <c r="J448" s="195"/>
      <c r="K448" s="195"/>
      <c r="L448" s="195"/>
      <c r="M448" s="195"/>
      <c r="N448" s="195"/>
      <c r="O448" s="195"/>
      <c r="P448" s="195"/>
      <c r="Q448" s="195"/>
      <c r="R448" s="195"/>
      <c r="S448" s="195"/>
      <c r="T448" s="195"/>
      <c r="U448" s="195"/>
      <c r="V448" s="195"/>
      <c r="W448" s="195"/>
      <c r="X448" s="195"/>
      <c r="Y448" s="195"/>
    </row>
    <row r="449" spans="1:25" ht="12.75" customHeight="1" x14ac:dyDescent="0.3">
      <c r="A449" s="195"/>
      <c r="B449" s="195"/>
      <c r="C449" s="195"/>
      <c r="D449" s="195"/>
      <c r="E449" s="195"/>
      <c r="F449" s="195"/>
      <c r="G449" s="195"/>
      <c r="H449" s="195"/>
      <c r="I449" s="195"/>
      <c r="J449" s="195"/>
      <c r="K449" s="195"/>
      <c r="L449" s="195"/>
      <c r="M449" s="195"/>
      <c r="N449" s="195"/>
      <c r="O449" s="195"/>
      <c r="P449" s="195"/>
      <c r="Q449" s="195"/>
      <c r="R449" s="195"/>
      <c r="S449" s="195"/>
      <c r="T449" s="195"/>
      <c r="U449" s="195"/>
      <c r="V449" s="195"/>
      <c r="W449" s="195"/>
      <c r="X449" s="195"/>
      <c r="Y449" s="195"/>
    </row>
    <row r="450" spans="1:25" ht="12.75" customHeight="1" x14ac:dyDescent="0.3">
      <c r="A450" s="195"/>
      <c r="B450" s="195"/>
      <c r="C450" s="195"/>
      <c r="D450" s="195"/>
      <c r="E450" s="195"/>
      <c r="F450" s="195"/>
      <c r="G450" s="195"/>
      <c r="H450" s="195"/>
      <c r="I450" s="195"/>
      <c r="J450" s="195"/>
      <c r="K450" s="195"/>
      <c r="L450" s="195"/>
      <c r="M450" s="195"/>
      <c r="N450" s="195"/>
      <c r="O450" s="195"/>
      <c r="P450" s="195"/>
      <c r="Q450" s="195"/>
      <c r="R450" s="195"/>
      <c r="S450" s="195"/>
      <c r="T450" s="195"/>
      <c r="U450" s="195"/>
      <c r="V450" s="195"/>
      <c r="W450" s="195"/>
      <c r="X450" s="195"/>
      <c r="Y450" s="195"/>
    </row>
    <row r="451" spans="1:25" ht="12.75" customHeight="1" x14ac:dyDescent="0.3">
      <c r="A451" s="195"/>
      <c r="B451" s="195"/>
      <c r="C451" s="195"/>
      <c r="D451" s="195"/>
      <c r="E451" s="195"/>
      <c r="F451" s="195"/>
      <c r="G451" s="195"/>
      <c r="H451" s="195"/>
      <c r="I451" s="195"/>
      <c r="J451" s="195"/>
      <c r="K451" s="195"/>
      <c r="L451" s="195"/>
      <c r="M451" s="195"/>
      <c r="N451" s="195"/>
      <c r="O451" s="195"/>
      <c r="P451" s="195"/>
      <c r="Q451" s="195"/>
      <c r="R451" s="195"/>
      <c r="S451" s="195"/>
      <c r="T451" s="195"/>
      <c r="U451" s="195"/>
      <c r="V451" s="195"/>
      <c r="W451" s="195"/>
      <c r="X451" s="195"/>
      <c r="Y451" s="195"/>
    </row>
    <row r="452" spans="1:25" ht="12.75" customHeight="1" x14ac:dyDescent="0.3">
      <c r="A452" s="195"/>
      <c r="B452" s="195"/>
      <c r="C452" s="195"/>
      <c r="D452" s="195"/>
      <c r="E452" s="195"/>
      <c r="F452" s="195"/>
      <c r="G452" s="195"/>
      <c r="H452" s="195"/>
      <c r="I452" s="195"/>
      <c r="J452" s="195"/>
      <c r="K452" s="195"/>
      <c r="L452" s="195"/>
      <c r="M452" s="195"/>
      <c r="N452" s="195"/>
      <c r="O452" s="195"/>
      <c r="P452" s="195"/>
      <c r="Q452" s="195"/>
      <c r="R452" s="195"/>
      <c r="S452" s="195"/>
      <c r="T452" s="195"/>
      <c r="U452" s="195"/>
      <c r="V452" s="195"/>
      <c r="W452" s="195"/>
      <c r="X452" s="195"/>
      <c r="Y452" s="195"/>
    </row>
    <row r="453" spans="1:25" ht="12.75" customHeight="1" x14ac:dyDescent="0.3">
      <c r="A453" s="195"/>
      <c r="B453" s="195"/>
      <c r="C453" s="195"/>
      <c r="D453" s="195"/>
      <c r="E453" s="195"/>
      <c r="F453" s="195"/>
      <c r="G453" s="195"/>
      <c r="H453" s="195"/>
      <c r="I453" s="195"/>
      <c r="J453" s="195"/>
      <c r="K453" s="195"/>
      <c r="L453" s="195"/>
      <c r="M453" s="195"/>
      <c r="N453" s="195"/>
      <c r="O453" s="195"/>
      <c r="P453" s="195"/>
      <c r="Q453" s="195"/>
      <c r="R453" s="195"/>
      <c r="S453" s="195"/>
      <c r="T453" s="195"/>
      <c r="U453" s="195"/>
      <c r="V453" s="195"/>
      <c r="W453" s="195"/>
      <c r="X453" s="195"/>
      <c r="Y453" s="195"/>
    </row>
    <row r="454" spans="1:25" ht="12.75" customHeight="1" x14ac:dyDescent="0.3">
      <c r="A454" s="195"/>
      <c r="B454" s="195"/>
      <c r="C454" s="195"/>
      <c r="D454" s="195"/>
      <c r="E454" s="195"/>
      <c r="F454" s="195"/>
      <c r="G454" s="195"/>
      <c r="H454" s="195"/>
      <c r="I454" s="195"/>
      <c r="J454" s="195"/>
      <c r="K454" s="195"/>
      <c r="L454" s="195"/>
      <c r="M454" s="195"/>
      <c r="N454" s="195"/>
      <c r="O454" s="195"/>
      <c r="P454" s="195"/>
      <c r="Q454" s="195"/>
      <c r="R454" s="195"/>
      <c r="S454" s="195"/>
      <c r="T454" s="195"/>
      <c r="U454" s="195"/>
      <c r="V454" s="195"/>
      <c r="W454" s="195"/>
      <c r="X454" s="195"/>
      <c r="Y454" s="195"/>
    </row>
    <row r="455" spans="1:25" ht="12.75" customHeight="1" x14ac:dyDescent="0.3">
      <c r="A455" s="195"/>
      <c r="B455" s="195"/>
      <c r="C455" s="195"/>
      <c r="D455" s="195"/>
      <c r="E455" s="195"/>
      <c r="F455" s="195"/>
      <c r="G455" s="195"/>
      <c r="H455" s="195"/>
      <c r="I455" s="195"/>
      <c r="J455" s="195"/>
      <c r="K455" s="195"/>
      <c r="L455" s="195"/>
      <c r="M455" s="195"/>
      <c r="N455" s="195"/>
      <c r="O455" s="195"/>
      <c r="P455" s="195"/>
      <c r="Q455" s="195"/>
      <c r="R455" s="195"/>
      <c r="S455" s="195"/>
      <c r="T455" s="195"/>
      <c r="U455" s="195"/>
      <c r="V455" s="195"/>
      <c r="W455" s="195"/>
      <c r="X455" s="195"/>
      <c r="Y455" s="195"/>
    </row>
    <row r="456" spans="1:25" ht="12.75" customHeight="1" x14ac:dyDescent="0.3">
      <c r="A456" s="195"/>
      <c r="B456" s="195"/>
      <c r="C456" s="195"/>
      <c r="D456" s="195"/>
      <c r="E456" s="195"/>
      <c r="F456" s="195"/>
      <c r="G456" s="195"/>
      <c r="H456" s="195"/>
      <c r="I456" s="195"/>
      <c r="J456" s="195"/>
      <c r="K456" s="195"/>
      <c r="L456" s="195"/>
      <c r="M456" s="195"/>
      <c r="N456" s="195"/>
      <c r="O456" s="195"/>
      <c r="P456" s="195"/>
      <c r="Q456" s="195"/>
      <c r="R456" s="195"/>
      <c r="S456" s="195"/>
      <c r="T456" s="195"/>
      <c r="U456" s="195"/>
      <c r="V456" s="195"/>
      <c r="W456" s="195"/>
      <c r="X456" s="195"/>
      <c r="Y456" s="195"/>
    </row>
    <row r="457" spans="1:25" ht="12.75" customHeight="1" x14ac:dyDescent="0.3">
      <c r="A457" s="195"/>
      <c r="B457" s="195"/>
      <c r="C457" s="195"/>
      <c r="D457" s="195"/>
      <c r="E457" s="195"/>
      <c r="F457" s="195"/>
      <c r="G457" s="195"/>
      <c r="H457" s="195"/>
      <c r="I457" s="195"/>
      <c r="J457" s="195"/>
      <c r="K457" s="195"/>
      <c r="L457" s="195"/>
      <c r="M457" s="195"/>
      <c r="N457" s="195"/>
      <c r="O457" s="195"/>
      <c r="P457" s="195"/>
      <c r="Q457" s="195"/>
      <c r="R457" s="195"/>
      <c r="S457" s="195"/>
      <c r="T457" s="195"/>
      <c r="U457" s="195"/>
      <c r="V457" s="195"/>
      <c r="W457" s="195"/>
      <c r="X457" s="195"/>
      <c r="Y457" s="195"/>
    </row>
    <row r="458" spans="1:25" ht="12.75" customHeight="1" x14ac:dyDescent="0.3">
      <c r="A458" s="195"/>
      <c r="B458" s="195"/>
      <c r="C458" s="195"/>
      <c r="D458" s="195"/>
      <c r="E458" s="195"/>
      <c r="F458" s="195"/>
      <c r="G458" s="195"/>
      <c r="H458" s="195"/>
      <c r="I458" s="195"/>
      <c r="J458" s="195"/>
      <c r="K458" s="195"/>
      <c r="L458" s="195"/>
      <c r="M458" s="195"/>
      <c r="N458" s="195"/>
      <c r="O458" s="195"/>
      <c r="P458" s="195"/>
      <c r="Q458" s="195"/>
      <c r="R458" s="195"/>
      <c r="S458" s="195"/>
      <c r="T458" s="195"/>
      <c r="U458" s="195"/>
      <c r="V458" s="195"/>
      <c r="W458" s="195"/>
      <c r="X458" s="195"/>
      <c r="Y458" s="195"/>
    </row>
    <row r="459" spans="1:25" ht="12.75" customHeight="1" x14ac:dyDescent="0.3">
      <c r="A459" s="195"/>
      <c r="B459" s="195"/>
      <c r="C459" s="195"/>
      <c r="D459" s="195"/>
      <c r="E459" s="195"/>
      <c r="F459" s="195"/>
      <c r="G459" s="195"/>
      <c r="H459" s="195"/>
      <c r="I459" s="195"/>
      <c r="J459" s="195"/>
      <c r="K459" s="195"/>
      <c r="L459" s="195"/>
      <c r="M459" s="195"/>
      <c r="N459" s="195"/>
      <c r="O459" s="195"/>
      <c r="P459" s="195"/>
      <c r="Q459" s="195"/>
      <c r="R459" s="195"/>
      <c r="S459" s="195"/>
      <c r="T459" s="195"/>
      <c r="U459" s="195"/>
      <c r="V459" s="195"/>
      <c r="W459" s="195"/>
      <c r="X459" s="195"/>
      <c r="Y459" s="195"/>
    </row>
    <row r="460" spans="1:25" ht="12.75" customHeight="1" x14ac:dyDescent="0.3">
      <c r="A460" s="195"/>
      <c r="B460" s="195"/>
      <c r="C460" s="195"/>
      <c r="D460" s="195"/>
      <c r="E460" s="195"/>
      <c r="F460" s="195"/>
      <c r="G460" s="195"/>
      <c r="H460" s="195"/>
      <c r="I460" s="195"/>
      <c r="J460" s="195"/>
      <c r="K460" s="195"/>
      <c r="L460" s="195"/>
      <c r="M460" s="195"/>
      <c r="N460" s="195"/>
      <c r="O460" s="195"/>
      <c r="P460" s="195"/>
      <c r="Q460" s="195"/>
      <c r="R460" s="195"/>
      <c r="S460" s="195"/>
      <c r="T460" s="195"/>
      <c r="U460" s="195"/>
      <c r="V460" s="195"/>
      <c r="W460" s="195"/>
      <c r="X460" s="195"/>
      <c r="Y460" s="195"/>
    </row>
    <row r="461" spans="1:25" ht="12.75" customHeight="1" x14ac:dyDescent="0.3">
      <c r="A461" s="195"/>
      <c r="B461" s="195"/>
      <c r="C461" s="195"/>
      <c r="D461" s="195"/>
      <c r="E461" s="195"/>
      <c r="F461" s="195"/>
      <c r="G461" s="195"/>
      <c r="H461" s="195"/>
      <c r="I461" s="195"/>
      <c r="J461" s="195"/>
      <c r="K461" s="195"/>
      <c r="L461" s="195"/>
      <c r="M461" s="195"/>
      <c r="N461" s="195"/>
      <c r="O461" s="195"/>
      <c r="P461" s="195"/>
      <c r="Q461" s="195"/>
      <c r="R461" s="195"/>
      <c r="S461" s="195"/>
      <c r="T461" s="195"/>
      <c r="U461" s="195"/>
      <c r="V461" s="195"/>
      <c r="W461" s="195"/>
      <c r="X461" s="195"/>
      <c r="Y461" s="195"/>
    </row>
    <row r="462" spans="1:25" ht="12.75" customHeight="1" x14ac:dyDescent="0.3">
      <c r="A462" s="195"/>
      <c r="B462" s="195"/>
      <c r="C462" s="195"/>
      <c r="D462" s="195"/>
      <c r="E462" s="195"/>
      <c r="F462" s="195"/>
      <c r="G462" s="195"/>
      <c r="H462" s="195"/>
      <c r="I462" s="195"/>
      <c r="J462" s="195"/>
      <c r="K462" s="195"/>
      <c r="L462" s="195"/>
      <c r="M462" s="195"/>
      <c r="N462" s="195"/>
      <c r="O462" s="195"/>
      <c r="P462" s="195"/>
      <c r="Q462" s="195"/>
      <c r="R462" s="195"/>
      <c r="S462" s="195"/>
      <c r="T462" s="195"/>
      <c r="U462" s="195"/>
      <c r="V462" s="195"/>
      <c r="W462" s="195"/>
      <c r="X462" s="195"/>
      <c r="Y462" s="195"/>
    </row>
    <row r="463" spans="1:25" ht="12.75" customHeight="1" x14ac:dyDescent="0.3">
      <c r="A463" s="195"/>
      <c r="B463" s="195"/>
      <c r="C463" s="195"/>
      <c r="D463" s="195"/>
      <c r="E463" s="195"/>
      <c r="F463" s="195"/>
      <c r="G463" s="195"/>
      <c r="H463" s="195"/>
      <c r="I463" s="195"/>
      <c r="J463" s="195"/>
      <c r="K463" s="195"/>
      <c r="L463" s="195"/>
      <c r="M463" s="195"/>
      <c r="N463" s="195"/>
      <c r="O463" s="195"/>
      <c r="P463" s="195"/>
      <c r="Q463" s="195"/>
      <c r="R463" s="195"/>
      <c r="S463" s="195"/>
      <c r="T463" s="195"/>
      <c r="U463" s="195"/>
      <c r="V463" s="195"/>
      <c r="W463" s="195"/>
      <c r="X463" s="195"/>
      <c r="Y463" s="195"/>
    </row>
    <row r="464" spans="1:25" ht="12.75" customHeight="1" x14ac:dyDescent="0.3">
      <c r="A464" s="195"/>
      <c r="B464" s="195"/>
      <c r="C464" s="195"/>
      <c r="D464" s="195"/>
      <c r="E464" s="195"/>
      <c r="F464" s="195"/>
      <c r="G464" s="195"/>
      <c r="H464" s="195"/>
      <c r="I464" s="195"/>
      <c r="J464" s="195"/>
      <c r="K464" s="195"/>
      <c r="L464" s="195"/>
      <c r="M464" s="195"/>
      <c r="N464" s="195"/>
      <c r="O464" s="195"/>
      <c r="P464" s="195"/>
      <c r="Q464" s="195"/>
      <c r="R464" s="195"/>
      <c r="S464" s="195"/>
      <c r="T464" s="195"/>
      <c r="U464" s="195"/>
      <c r="V464" s="195"/>
      <c r="W464" s="195"/>
      <c r="X464" s="195"/>
      <c r="Y464" s="195"/>
    </row>
    <row r="465" spans="1:25" ht="12.75" customHeight="1" x14ac:dyDescent="0.3">
      <c r="A465" s="195"/>
      <c r="B465" s="195"/>
      <c r="C465" s="195"/>
      <c r="D465" s="195"/>
      <c r="E465" s="195"/>
      <c r="F465" s="195"/>
      <c r="G465" s="195"/>
      <c r="H465" s="195"/>
      <c r="I465" s="195"/>
      <c r="J465" s="195"/>
      <c r="K465" s="195"/>
      <c r="L465" s="195"/>
      <c r="M465" s="195"/>
      <c r="N465" s="195"/>
      <c r="O465" s="195"/>
      <c r="P465" s="195"/>
      <c r="Q465" s="195"/>
      <c r="R465" s="195"/>
      <c r="S465" s="195"/>
      <c r="T465" s="195"/>
      <c r="U465" s="195"/>
      <c r="V465" s="195"/>
      <c r="W465" s="195"/>
      <c r="X465" s="195"/>
      <c r="Y465" s="195"/>
    </row>
    <row r="466" spans="1:25" ht="12.75" customHeight="1" x14ac:dyDescent="0.3">
      <c r="A466" s="195"/>
      <c r="B466" s="195"/>
      <c r="C466" s="195"/>
      <c r="D466" s="195"/>
      <c r="E466" s="195"/>
      <c r="F466" s="195"/>
      <c r="G466" s="195"/>
      <c r="H466" s="195"/>
      <c r="I466" s="195"/>
      <c r="J466" s="195"/>
      <c r="K466" s="195"/>
      <c r="L466" s="195"/>
      <c r="M466" s="195"/>
      <c r="N466" s="195"/>
      <c r="O466" s="195"/>
      <c r="P466" s="195"/>
      <c r="Q466" s="195"/>
      <c r="R466" s="195"/>
      <c r="S466" s="195"/>
      <c r="T466" s="195"/>
      <c r="U466" s="195"/>
      <c r="V466" s="195"/>
      <c r="W466" s="195"/>
      <c r="X466" s="195"/>
      <c r="Y466" s="195"/>
    </row>
    <row r="467" spans="1:25" ht="12.75" customHeight="1" x14ac:dyDescent="0.3">
      <c r="A467" s="195"/>
      <c r="B467" s="195"/>
      <c r="C467" s="195"/>
      <c r="D467" s="195"/>
      <c r="E467" s="195"/>
      <c r="F467" s="195"/>
      <c r="G467" s="195"/>
      <c r="H467" s="195"/>
      <c r="I467" s="195"/>
      <c r="J467" s="195"/>
      <c r="K467" s="195"/>
      <c r="L467" s="195"/>
      <c r="M467" s="195"/>
      <c r="N467" s="195"/>
      <c r="O467" s="195"/>
      <c r="P467" s="195"/>
      <c r="Q467" s="195"/>
      <c r="R467" s="195"/>
      <c r="S467" s="195"/>
      <c r="T467" s="195"/>
      <c r="U467" s="195"/>
      <c r="V467" s="195"/>
      <c r="W467" s="195"/>
      <c r="X467" s="195"/>
      <c r="Y467" s="195"/>
    </row>
    <row r="468" spans="1:25" ht="12.75" customHeight="1" x14ac:dyDescent="0.3">
      <c r="A468" s="195"/>
      <c r="B468" s="195"/>
      <c r="C468" s="195"/>
      <c r="D468" s="195"/>
      <c r="E468" s="195"/>
      <c r="F468" s="195"/>
      <c r="G468" s="195"/>
      <c r="H468" s="195"/>
      <c r="I468" s="195"/>
      <c r="J468" s="195"/>
      <c r="K468" s="195"/>
      <c r="L468" s="195"/>
      <c r="M468" s="195"/>
      <c r="N468" s="195"/>
      <c r="O468" s="195"/>
      <c r="P468" s="195"/>
      <c r="Q468" s="195"/>
      <c r="R468" s="195"/>
      <c r="S468" s="195"/>
      <c r="T468" s="195"/>
      <c r="U468" s="195"/>
      <c r="V468" s="195"/>
      <c r="W468" s="195"/>
      <c r="X468" s="195"/>
      <c r="Y468" s="195"/>
    </row>
    <row r="469" spans="1:25" ht="12.75" customHeight="1" x14ac:dyDescent="0.3">
      <c r="A469" s="195"/>
      <c r="B469" s="195"/>
      <c r="C469" s="195"/>
      <c r="D469" s="195"/>
      <c r="E469" s="195"/>
      <c r="F469" s="195"/>
      <c r="G469" s="195"/>
      <c r="H469" s="195"/>
      <c r="I469" s="195"/>
      <c r="J469" s="195"/>
      <c r="K469" s="195"/>
      <c r="L469" s="195"/>
      <c r="M469" s="195"/>
      <c r="N469" s="195"/>
      <c r="O469" s="195"/>
      <c r="P469" s="195"/>
      <c r="Q469" s="195"/>
      <c r="R469" s="195"/>
      <c r="S469" s="195"/>
      <c r="T469" s="195"/>
      <c r="U469" s="195"/>
      <c r="V469" s="195"/>
      <c r="W469" s="195"/>
      <c r="X469" s="195"/>
      <c r="Y469" s="195"/>
    </row>
    <row r="470" spans="1:25" ht="12.75" customHeight="1" x14ac:dyDescent="0.3">
      <c r="A470" s="195"/>
      <c r="B470" s="195"/>
      <c r="C470" s="195"/>
      <c r="D470" s="195"/>
      <c r="E470" s="195"/>
      <c r="F470" s="195"/>
      <c r="G470" s="195"/>
      <c r="H470" s="195"/>
      <c r="I470" s="195"/>
      <c r="J470" s="195"/>
      <c r="K470" s="195"/>
      <c r="L470" s="195"/>
      <c r="M470" s="195"/>
      <c r="N470" s="195"/>
      <c r="O470" s="195"/>
      <c r="P470" s="195"/>
      <c r="Q470" s="195"/>
      <c r="R470" s="195"/>
      <c r="S470" s="195"/>
      <c r="T470" s="195"/>
      <c r="U470" s="195"/>
      <c r="V470" s="195"/>
      <c r="W470" s="195"/>
      <c r="X470" s="195"/>
      <c r="Y470" s="195"/>
    </row>
    <row r="471" spans="1:25" ht="12.75" customHeight="1" x14ac:dyDescent="0.3">
      <c r="A471" s="195"/>
      <c r="B471" s="195"/>
      <c r="C471" s="195"/>
      <c r="D471" s="195"/>
      <c r="E471" s="195"/>
      <c r="F471" s="195"/>
      <c r="G471" s="195"/>
      <c r="H471" s="195"/>
      <c r="I471" s="195"/>
      <c r="J471" s="195"/>
      <c r="K471" s="195"/>
      <c r="L471" s="195"/>
      <c r="M471" s="195"/>
      <c r="N471" s="195"/>
      <c r="O471" s="195"/>
      <c r="P471" s="195"/>
      <c r="Q471" s="195"/>
      <c r="R471" s="195"/>
      <c r="S471" s="195"/>
      <c r="T471" s="195"/>
      <c r="U471" s="195"/>
      <c r="V471" s="195"/>
      <c r="W471" s="195"/>
      <c r="X471" s="195"/>
      <c r="Y471" s="195"/>
    </row>
    <row r="472" spans="1:25" ht="12.75" customHeight="1" x14ac:dyDescent="0.3">
      <c r="A472" s="195"/>
      <c r="B472" s="195"/>
      <c r="C472" s="195"/>
      <c r="D472" s="195"/>
      <c r="E472" s="195"/>
      <c r="F472" s="195"/>
      <c r="G472" s="195"/>
      <c r="H472" s="195"/>
      <c r="I472" s="195"/>
      <c r="J472" s="195"/>
      <c r="K472" s="195"/>
      <c r="L472" s="195"/>
      <c r="M472" s="195"/>
      <c r="N472" s="195"/>
      <c r="O472" s="195"/>
      <c r="P472" s="195"/>
      <c r="Q472" s="195"/>
      <c r="R472" s="195"/>
      <c r="S472" s="195"/>
      <c r="T472" s="195"/>
      <c r="U472" s="195"/>
      <c r="V472" s="195"/>
      <c r="W472" s="195"/>
      <c r="X472" s="195"/>
      <c r="Y472" s="195"/>
    </row>
    <row r="473" spans="1:25" ht="12.75" customHeight="1" x14ac:dyDescent="0.3">
      <c r="A473" s="195"/>
      <c r="B473" s="195"/>
      <c r="C473" s="195"/>
      <c r="D473" s="195"/>
      <c r="E473" s="195"/>
      <c r="F473" s="195"/>
      <c r="G473" s="195"/>
      <c r="H473" s="195"/>
      <c r="I473" s="195"/>
      <c r="J473" s="195"/>
      <c r="K473" s="195"/>
      <c r="L473" s="195"/>
      <c r="M473" s="195"/>
      <c r="N473" s="195"/>
      <c r="O473" s="195"/>
      <c r="P473" s="195"/>
      <c r="Q473" s="195"/>
      <c r="R473" s="195"/>
      <c r="S473" s="195"/>
      <c r="T473" s="195"/>
      <c r="U473" s="195"/>
      <c r="V473" s="195"/>
      <c r="W473" s="195"/>
      <c r="X473" s="195"/>
      <c r="Y473" s="195"/>
    </row>
    <row r="474" spans="1:25" ht="12.75" customHeight="1" x14ac:dyDescent="0.3">
      <c r="A474" s="195"/>
      <c r="B474" s="195"/>
      <c r="C474" s="195"/>
      <c r="D474" s="195"/>
      <c r="E474" s="195"/>
      <c r="F474" s="195"/>
      <c r="G474" s="195"/>
      <c r="H474" s="195"/>
      <c r="I474" s="195"/>
      <c r="J474" s="195"/>
      <c r="K474" s="195"/>
      <c r="L474" s="195"/>
      <c r="M474" s="195"/>
      <c r="N474" s="195"/>
      <c r="O474" s="195"/>
      <c r="P474" s="195"/>
      <c r="Q474" s="195"/>
      <c r="R474" s="195"/>
      <c r="S474" s="195"/>
      <c r="T474" s="195"/>
      <c r="U474" s="195"/>
      <c r="V474" s="195"/>
      <c r="W474" s="195"/>
      <c r="X474" s="195"/>
      <c r="Y474" s="195"/>
    </row>
    <row r="475" spans="1:25" ht="12.75" customHeight="1" x14ac:dyDescent="0.3">
      <c r="A475" s="195"/>
      <c r="B475" s="195"/>
      <c r="C475" s="195"/>
      <c r="D475" s="195"/>
      <c r="E475" s="195"/>
      <c r="F475" s="195"/>
      <c r="G475" s="195"/>
      <c r="H475" s="195"/>
      <c r="I475" s="195"/>
      <c r="J475" s="195"/>
      <c r="K475" s="195"/>
      <c r="L475" s="195"/>
      <c r="M475" s="195"/>
      <c r="N475" s="195"/>
      <c r="O475" s="195"/>
      <c r="P475" s="195"/>
      <c r="Q475" s="195"/>
      <c r="R475" s="195"/>
      <c r="S475" s="195"/>
      <c r="T475" s="195"/>
      <c r="U475" s="195"/>
      <c r="V475" s="195"/>
      <c r="W475" s="195"/>
      <c r="X475" s="195"/>
      <c r="Y475" s="195"/>
    </row>
    <row r="476" spans="1:25" ht="12.75" customHeight="1" x14ac:dyDescent="0.3">
      <c r="A476" s="195"/>
      <c r="B476" s="195"/>
      <c r="C476" s="195"/>
      <c r="D476" s="195"/>
      <c r="E476" s="195"/>
      <c r="F476" s="195"/>
      <c r="G476" s="195"/>
      <c r="H476" s="195"/>
      <c r="I476" s="195"/>
      <c r="J476" s="195"/>
      <c r="K476" s="195"/>
      <c r="L476" s="195"/>
      <c r="M476" s="195"/>
      <c r="N476" s="195"/>
      <c r="O476" s="195"/>
      <c r="P476" s="195"/>
      <c r="Q476" s="195"/>
      <c r="R476" s="195"/>
      <c r="S476" s="195"/>
      <c r="T476" s="195"/>
      <c r="U476" s="195"/>
      <c r="V476" s="195"/>
      <c r="W476" s="195"/>
      <c r="X476" s="195"/>
      <c r="Y476" s="195"/>
    </row>
    <row r="477" spans="1:25" ht="12.75" customHeight="1" x14ac:dyDescent="0.3">
      <c r="A477" s="195"/>
      <c r="B477" s="195"/>
      <c r="C477" s="195"/>
      <c r="D477" s="195"/>
      <c r="E477" s="195"/>
      <c r="F477" s="195"/>
      <c r="G477" s="195"/>
      <c r="H477" s="195"/>
      <c r="I477" s="195"/>
      <c r="J477" s="195"/>
      <c r="K477" s="195"/>
      <c r="L477" s="195"/>
      <c r="M477" s="195"/>
      <c r="N477" s="195"/>
      <c r="O477" s="195"/>
      <c r="P477" s="195"/>
      <c r="Q477" s="195"/>
      <c r="R477" s="195"/>
      <c r="S477" s="195"/>
      <c r="T477" s="195"/>
      <c r="U477" s="195"/>
      <c r="V477" s="195"/>
      <c r="W477" s="195"/>
      <c r="X477" s="195"/>
      <c r="Y477" s="195"/>
    </row>
    <row r="478" spans="1:25" ht="12.75" customHeight="1" x14ac:dyDescent="0.3">
      <c r="A478" s="195"/>
      <c r="B478" s="195"/>
      <c r="C478" s="195"/>
      <c r="D478" s="195"/>
      <c r="E478" s="195"/>
      <c r="F478" s="195"/>
      <c r="G478" s="195"/>
      <c r="H478" s="195"/>
      <c r="I478" s="195"/>
      <c r="J478" s="195"/>
      <c r="K478" s="195"/>
      <c r="L478" s="195"/>
      <c r="M478" s="195"/>
      <c r="N478" s="195"/>
      <c r="O478" s="195"/>
      <c r="P478" s="195"/>
      <c r="Q478" s="195"/>
      <c r="R478" s="195"/>
      <c r="S478" s="195"/>
      <c r="T478" s="195"/>
      <c r="U478" s="195"/>
      <c r="V478" s="195"/>
      <c r="W478" s="195"/>
      <c r="X478" s="195"/>
      <c r="Y478" s="195"/>
    </row>
    <row r="479" spans="1:25" ht="12.75" customHeight="1" x14ac:dyDescent="0.3">
      <c r="A479" s="195"/>
      <c r="B479" s="195"/>
      <c r="C479" s="195"/>
      <c r="D479" s="195"/>
      <c r="E479" s="195"/>
      <c r="F479" s="195"/>
      <c r="G479" s="195"/>
      <c r="H479" s="195"/>
      <c r="I479" s="195"/>
      <c r="J479" s="195"/>
      <c r="K479" s="195"/>
      <c r="L479" s="195"/>
      <c r="M479" s="195"/>
      <c r="N479" s="195"/>
      <c r="O479" s="195"/>
      <c r="P479" s="195"/>
      <c r="Q479" s="195"/>
      <c r="R479" s="195"/>
      <c r="S479" s="195"/>
      <c r="T479" s="195"/>
      <c r="U479" s="195"/>
      <c r="V479" s="195"/>
      <c r="W479" s="195"/>
      <c r="X479" s="195"/>
      <c r="Y479" s="195"/>
    </row>
    <row r="480" spans="1:25" ht="12.75" customHeight="1" x14ac:dyDescent="0.3">
      <c r="A480" s="195"/>
      <c r="B480" s="195"/>
      <c r="C480" s="195"/>
      <c r="D480" s="195"/>
      <c r="E480" s="195"/>
      <c r="F480" s="195"/>
      <c r="G480" s="195"/>
      <c r="H480" s="195"/>
      <c r="I480" s="195"/>
      <c r="J480" s="195"/>
      <c r="K480" s="195"/>
      <c r="L480" s="195"/>
      <c r="M480" s="195"/>
      <c r="N480" s="195"/>
      <c r="O480" s="195"/>
      <c r="P480" s="195"/>
      <c r="Q480" s="195"/>
      <c r="R480" s="195"/>
      <c r="S480" s="195"/>
      <c r="T480" s="195"/>
      <c r="U480" s="195"/>
      <c r="V480" s="195"/>
      <c r="W480" s="195"/>
      <c r="X480" s="195"/>
      <c r="Y480" s="195"/>
    </row>
    <row r="481" spans="1:25" ht="12.75" customHeight="1" x14ac:dyDescent="0.3">
      <c r="A481" s="195"/>
      <c r="B481" s="195"/>
      <c r="C481" s="195"/>
      <c r="D481" s="195"/>
      <c r="E481" s="195"/>
      <c r="F481" s="195"/>
      <c r="G481" s="195"/>
      <c r="H481" s="195"/>
      <c r="I481" s="195"/>
      <c r="J481" s="195"/>
      <c r="K481" s="195"/>
      <c r="L481" s="195"/>
      <c r="M481" s="195"/>
      <c r="N481" s="195"/>
      <c r="O481" s="195"/>
      <c r="P481" s="195"/>
      <c r="Q481" s="195"/>
      <c r="R481" s="195"/>
      <c r="S481" s="195"/>
      <c r="T481" s="195"/>
      <c r="U481" s="195"/>
      <c r="V481" s="195"/>
      <c r="W481" s="195"/>
      <c r="X481" s="195"/>
      <c r="Y481" s="195"/>
    </row>
    <row r="482" spans="1:25" ht="12.75" customHeight="1" x14ac:dyDescent="0.3">
      <c r="A482" s="195"/>
      <c r="B482" s="195"/>
      <c r="C482" s="195"/>
      <c r="D482" s="195"/>
      <c r="E482" s="195"/>
      <c r="F482" s="195"/>
      <c r="G482" s="195"/>
      <c r="H482" s="195"/>
      <c r="I482" s="195"/>
      <c r="J482" s="195"/>
      <c r="K482" s="195"/>
      <c r="L482" s="195"/>
      <c r="M482" s="195"/>
      <c r="N482" s="195"/>
      <c r="O482" s="195"/>
      <c r="P482" s="195"/>
      <c r="Q482" s="195"/>
      <c r="R482" s="195"/>
      <c r="S482" s="195"/>
      <c r="T482" s="195"/>
      <c r="U482" s="195"/>
      <c r="V482" s="195"/>
      <c r="W482" s="195"/>
      <c r="X482" s="195"/>
      <c r="Y482" s="195"/>
    </row>
    <row r="483" spans="1:25" ht="12.75" customHeight="1" x14ac:dyDescent="0.3">
      <c r="A483" s="195"/>
      <c r="B483" s="195"/>
      <c r="C483" s="195"/>
      <c r="D483" s="195"/>
      <c r="E483" s="195"/>
      <c r="F483" s="195"/>
      <c r="G483" s="195"/>
      <c r="H483" s="195"/>
      <c r="I483" s="195"/>
      <c r="J483" s="195"/>
      <c r="K483" s="195"/>
      <c r="L483" s="195"/>
      <c r="M483" s="195"/>
      <c r="N483" s="195"/>
      <c r="O483" s="195"/>
      <c r="P483" s="195"/>
      <c r="Q483" s="195"/>
      <c r="R483" s="195"/>
      <c r="S483" s="195"/>
      <c r="T483" s="195"/>
      <c r="U483" s="195"/>
      <c r="V483" s="195"/>
      <c r="W483" s="195"/>
      <c r="X483" s="195"/>
      <c r="Y483" s="195"/>
    </row>
    <row r="484" spans="1:25" ht="12.75" customHeight="1" x14ac:dyDescent="0.3">
      <c r="A484" s="195"/>
      <c r="B484" s="195"/>
      <c r="C484" s="195"/>
      <c r="D484" s="195"/>
      <c r="E484" s="195"/>
      <c r="F484" s="195"/>
      <c r="G484" s="195"/>
      <c r="H484" s="195"/>
      <c r="I484" s="195"/>
      <c r="J484" s="195"/>
      <c r="K484" s="195"/>
      <c r="L484" s="195"/>
      <c r="M484" s="195"/>
      <c r="N484" s="195"/>
      <c r="O484" s="195"/>
      <c r="P484" s="195"/>
      <c r="Q484" s="195"/>
      <c r="R484" s="195"/>
      <c r="S484" s="195"/>
      <c r="T484" s="195"/>
      <c r="U484" s="195"/>
      <c r="V484" s="195"/>
      <c r="W484" s="195"/>
      <c r="X484" s="195"/>
      <c r="Y484" s="195"/>
    </row>
    <row r="485" spans="1:25" ht="12.75" customHeight="1" x14ac:dyDescent="0.3">
      <c r="A485" s="195"/>
      <c r="B485" s="195"/>
      <c r="C485" s="195"/>
      <c r="D485" s="195"/>
      <c r="E485" s="195"/>
      <c r="F485" s="195"/>
      <c r="G485" s="195"/>
      <c r="H485" s="195"/>
      <c r="I485" s="195"/>
      <c r="J485" s="195"/>
      <c r="K485" s="195"/>
      <c r="L485" s="195"/>
      <c r="M485" s="195"/>
      <c r="N485" s="195"/>
      <c r="O485" s="195"/>
      <c r="P485" s="195"/>
      <c r="Q485" s="195"/>
      <c r="R485" s="195"/>
      <c r="S485" s="195"/>
      <c r="T485" s="195"/>
      <c r="U485" s="195"/>
      <c r="V485" s="195"/>
      <c r="W485" s="195"/>
      <c r="X485" s="195"/>
      <c r="Y485" s="195"/>
    </row>
    <row r="486" spans="1:25" ht="12.75" customHeight="1" x14ac:dyDescent="0.3">
      <c r="A486" s="195"/>
      <c r="B486" s="195"/>
      <c r="C486" s="195"/>
      <c r="D486" s="195"/>
      <c r="E486" s="195"/>
      <c r="F486" s="195"/>
      <c r="G486" s="195"/>
      <c r="H486" s="195"/>
      <c r="I486" s="195"/>
      <c r="J486" s="195"/>
      <c r="K486" s="195"/>
      <c r="L486" s="195"/>
      <c r="M486" s="195"/>
      <c r="N486" s="195"/>
      <c r="O486" s="195"/>
      <c r="P486" s="195"/>
      <c r="Q486" s="195"/>
      <c r="R486" s="195"/>
      <c r="S486" s="195"/>
      <c r="T486" s="195"/>
      <c r="U486" s="195"/>
      <c r="V486" s="195"/>
      <c r="W486" s="195"/>
      <c r="X486" s="195"/>
      <c r="Y486" s="195"/>
    </row>
    <row r="487" spans="1:25" ht="12.75" customHeight="1" x14ac:dyDescent="0.3">
      <c r="A487" s="195"/>
      <c r="B487" s="195"/>
      <c r="C487" s="195"/>
      <c r="D487" s="195"/>
      <c r="E487" s="195"/>
      <c r="F487" s="195"/>
      <c r="G487" s="195"/>
      <c r="H487" s="195"/>
      <c r="I487" s="195"/>
      <c r="J487" s="195"/>
      <c r="K487" s="195"/>
      <c r="L487" s="195"/>
      <c r="M487" s="195"/>
      <c r="N487" s="195"/>
      <c r="O487" s="195"/>
      <c r="P487" s="195"/>
      <c r="Q487" s="195"/>
      <c r="R487" s="195"/>
      <c r="S487" s="195"/>
      <c r="T487" s="195"/>
      <c r="U487" s="195"/>
      <c r="V487" s="195"/>
      <c r="W487" s="195"/>
      <c r="X487" s="195"/>
      <c r="Y487" s="195"/>
    </row>
    <row r="488" spans="1:25" ht="12.75" customHeight="1" x14ac:dyDescent="0.3">
      <c r="A488" s="195"/>
      <c r="B488" s="195"/>
      <c r="C488" s="195"/>
      <c r="D488" s="195"/>
      <c r="E488" s="195"/>
      <c r="F488" s="195"/>
      <c r="G488" s="195"/>
      <c r="H488" s="195"/>
      <c r="I488" s="195"/>
      <c r="J488" s="195"/>
      <c r="K488" s="195"/>
      <c r="L488" s="195"/>
      <c r="M488" s="195"/>
      <c r="N488" s="195"/>
      <c r="O488" s="195"/>
      <c r="P488" s="195"/>
      <c r="Q488" s="195"/>
      <c r="R488" s="195"/>
      <c r="S488" s="195"/>
      <c r="T488" s="195"/>
      <c r="U488" s="195"/>
      <c r="V488" s="195"/>
      <c r="W488" s="195"/>
      <c r="X488" s="195"/>
      <c r="Y488" s="195"/>
    </row>
    <row r="489" spans="1:25" ht="12.75" customHeight="1" x14ac:dyDescent="0.3">
      <c r="A489" s="195"/>
      <c r="B489" s="195"/>
      <c r="C489" s="195"/>
      <c r="D489" s="195"/>
      <c r="E489" s="195"/>
      <c r="F489" s="195"/>
      <c r="G489" s="195"/>
      <c r="H489" s="195"/>
      <c r="I489" s="195"/>
      <c r="J489" s="195"/>
      <c r="K489" s="195"/>
      <c r="L489" s="195"/>
      <c r="M489" s="195"/>
      <c r="N489" s="195"/>
      <c r="O489" s="195"/>
      <c r="P489" s="195"/>
      <c r="Q489" s="195"/>
      <c r="R489" s="195"/>
      <c r="S489" s="195"/>
      <c r="T489" s="195"/>
      <c r="U489" s="195"/>
      <c r="V489" s="195"/>
      <c r="W489" s="195"/>
      <c r="X489" s="195"/>
      <c r="Y489" s="195"/>
    </row>
    <row r="490" spans="1:25" ht="12.75" customHeight="1" x14ac:dyDescent="0.3">
      <c r="A490" s="195"/>
      <c r="B490" s="195"/>
      <c r="C490" s="195"/>
      <c r="D490" s="195"/>
      <c r="E490" s="195"/>
      <c r="F490" s="195"/>
      <c r="G490" s="195"/>
      <c r="H490" s="195"/>
      <c r="I490" s="195"/>
      <c r="J490" s="195"/>
      <c r="K490" s="195"/>
      <c r="L490" s="195"/>
      <c r="M490" s="195"/>
      <c r="N490" s="195"/>
      <c r="O490" s="195"/>
      <c r="P490" s="195"/>
      <c r="Q490" s="195"/>
      <c r="R490" s="195"/>
      <c r="S490" s="195"/>
      <c r="T490" s="195"/>
      <c r="U490" s="195"/>
      <c r="V490" s="195"/>
      <c r="W490" s="195"/>
      <c r="X490" s="195"/>
      <c r="Y490" s="195"/>
    </row>
    <row r="491" spans="1:25" ht="12.75" customHeight="1" x14ac:dyDescent="0.3">
      <c r="A491" s="195"/>
      <c r="B491" s="195"/>
      <c r="C491" s="195"/>
      <c r="D491" s="195"/>
      <c r="E491" s="195"/>
      <c r="F491" s="195"/>
      <c r="G491" s="195"/>
      <c r="H491" s="195"/>
      <c r="I491" s="195"/>
      <c r="J491" s="195"/>
      <c r="K491" s="195"/>
      <c r="L491" s="195"/>
      <c r="M491" s="195"/>
      <c r="N491" s="195"/>
      <c r="O491" s="195"/>
      <c r="P491" s="195"/>
      <c r="Q491" s="195"/>
      <c r="R491" s="195"/>
      <c r="S491" s="195"/>
      <c r="T491" s="195"/>
      <c r="U491" s="195"/>
      <c r="V491" s="195"/>
      <c r="W491" s="195"/>
      <c r="X491" s="195"/>
      <c r="Y491" s="195"/>
    </row>
    <row r="492" spans="1:25" ht="12.75" customHeight="1" x14ac:dyDescent="0.3">
      <c r="A492" s="195"/>
      <c r="B492" s="195"/>
      <c r="C492" s="195"/>
      <c r="D492" s="195"/>
      <c r="E492" s="195"/>
      <c r="F492" s="195"/>
      <c r="G492" s="195"/>
      <c r="H492" s="195"/>
      <c r="I492" s="195"/>
      <c r="J492" s="195"/>
      <c r="K492" s="195"/>
      <c r="L492" s="195"/>
      <c r="M492" s="195"/>
      <c r="N492" s="195"/>
      <c r="O492" s="195"/>
      <c r="P492" s="195"/>
      <c r="Q492" s="195"/>
      <c r="R492" s="195"/>
      <c r="S492" s="195"/>
      <c r="T492" s="195"/>
      <c r="U492" s="195"/>
      <c r="V492" s="195"/>
      <c r="W492" s="195"/>
      <c r="X492" s="195"/>
      <c r="Y492" s="195"/>
    </row>
    <row r="493" spans="1:25" ht="12.75" customHeight="1" x14ac:dyDescent="0.3">
      <c r="A493" s="195"/>
      <c r="B493" s="195"/>
      <c r="C493" s="195"/>
      <c r="D493" s="195"/>
      <c r="E493" s="195"/>
      <c r="F493" s="195"/>
      <c r="G493" s="195"/>
      <c r="H493" s="195"/>
      <c r="I493" s="195"/>
      <c r="J493" s="195"/>
      <c r="K493" s="195"/>
      <c r="L493" s="195"/>
      <c r="M493" s="195"/>
      <c r="N493" s="195"/>
      <c r="O493" s="195"/>
      <c r="P493" s="195"/>
      <c r="Q493" s="195"/>
      <c r="R493" s="195"/>
      <c r="S493" s="195"/>
      <c r="T493" s="195"/>
      <c r="U493" s="195"/>
      <c r="V493" s="195"/>
      <c r="W493" s="195"/>
      <c r="X493" s="195"/>
      <c r="Y493" s="195"/>
    </row>
    <row r="494" spans="1:25" ht="12.75" customHeight="1" x14ac:dyDescent="0.3">
      <c r="A494" s="195"/>
      <c r="B494" s="195"/>
      <c r="C494" s="195"/>
      <c r="D494" s="195"/>
      <c r="E494" s="195"/>
      <c r="F494" s="195"/>
      <c r="G494" s="195"/>
      <c r="H494" s="195"/>
      <c r="I494" s="195"/>
      <c r="J494" s="195"/>
      <c r="K494" s="195"/>
      <c r="L494" s="195"/>
      <c r="M494" s="195"/>
      <c r="N494" s="195"/>
      <c r="O494" s="195"/>
      <c r="P494" s="195"/>
      <c r="Q494" s="195"/>
      <c r="R494" s="195"/>
      <c r="S494" s="195"/>
      <c r="T494" s="195"/>
      <c r="U494" s="195"/>
      <c r="V494" s="195"/>
      <c r="W494" s="195"/>
      <c r="X494" s="195"/>
      <c r="Y494" s="195"/>
    </row>
    <row r="495" spans="1:25" ht="12.75" customHeight="1" x14ac:dyDescent="0.3">
      <c r="A495" s="195"/>
      <c r="B495" s="195"/>
      <c r="C495" s="195"/>
      <c r="D495" s="195"/>
      <c r="E495" s="195"/>
      <c r="F495" s="195"/>
      <c r="G495" s="195"/>
      <c r="H495" s="195"/>
      <c r="I495" s="195"/>
      <c r="J495" s="195"/>
      <c r="K495" s="195"/>
      <c r="L495" s="195"/>
      <c r="M495" s="195"/>
      <c r="N495" s="195"/>
      <c r="O495" s="195"/>
      <c r="P495" s="195"/>
      <c r="Q495" s="195"/>
      <c r="R495" s="195"/>
      <c r="S495" s="195"/>
      <c r="T495" s="195"/>
      <c r="U495" s="195"/>
      <c r="V495" s="195"/>
      <c r="W495" s="195"/>
      <c r="X495" s="195"/>
      <c r="Y495" s="195"/>
    </row>
    <row r="496" spans="1:25" ht="12.75" customHeight="1" x14ac:dyDescent="0.3">
      <c r="A496" s="195"/>
      <c r="B496" s="195"/>
      <c r="C496" s="195"/>
      <c r="D496" s="195"/>
      <c r="E496" s="195"/>
      <c r="F496" s="195"/>
      <c r="G496" s="195"/>
      <c r="H496" s="195"/>
      <c r="I496" s="195"/>
      <c r="J496" s="195"/>
      <c r="K496" s="195"/>
      <c r="L496" s="195"/>
      <c r="M496" s="195"/>
      <c r="N496" s="195"/>
      <c r="O496" s="195"/>
      <c r="P496" s="195"/>
      <c r="Q496" s="195"/>
      <c r="R496" s="195"/>
      <c r="S496" s="195"/>
      <c r="T496" s="195"/>
      <c r="U496" s="195"/>
      <c r="V496" s="195"/>
      <c r="W496" s="195"/>
      <c r="X496" s="195"/>
      <c r="Y496" s="195"/>
    </row>
    <row r="497" spans="1:25" ht="12.75" customHeight="1" x14ac:dyDescent="0.3">
      <c r="A497" s="195"/>
      <c r="B497" s="195"/>
      <c r="C497" s="195"/>
      <c r="D497" s="195"/>
      <c r="E497" s="195"/>
      <c r="F497" s="195"/>
      <c r="G497" s="195"/>
      <c r="H497" s="195"/>
      <c r="I497" s="195"/>
      <c r="J497" s="195"/>
      <c r="K497" s="195"/>
      <c r="L497" s="195"/>
      <c r="M497" s="195"/>
      <c r="N497" s="195"/>
      <c r="O497" s="195"/>
      <c r="P497" s="195"/>
      <c r="Q497" s="195"/>
      <c r="R497" s="195"/>
      <c r="S497" s="195"/>
      <c r="T497" s="195"/>
      <c r="U497" s="195"/>
      <c r="V497" s="195"/>
      <c r="W497" s="195"/>
      <c r="X497" s="195"/>
      <c r="Y497" s="195"/>
    </row>
    <row r="498" spans="1:25" ht="12.75" customHeight="1" x14ac:dyDescent="0.3">
      <c r="A498" s="195"/>
      <c r="B498" s="195"/>
      <c r="C498" s="195"/>
      <c r="D498" s="195"/>
      <c r="E498" s="195"/>
      <c r="F498" s="195"/>
      <c r="G498" s="195"/>
      <c r="H498" s="195"/>
      <c r="I498" s="195"/>
      <c r="J498" s="195"/>
      <c r="K498" s="195"/>
      <c r="L498" s="195"/>
      <c r="M498" s="195"/>
      <c r="N498" s="195"/>
      <c r="O498" s="195"/>
      <c r="P498" s="195"/>
      <c r="Q498" s="195"/>
      <c r="R498" s="195"/>
      <c r="S498" s="195"/>
      <c r="T498" s="195"/>
      <c r="U498" s="195"/>
      <c r="V498" s="195"/>
      <c r="W498" s="195"/>
      <c r="X498" s="195"/>
      <c r="Y498" s="195"/>
    </row>
    <row r="499" spans="1:25" ht="12.75" customHeight="1" x14ac:dyDescent="0.3">
      <c r="A499" s="195"/>
      <c r="B499" s="195"/>
      <c r="C499" s="195"/>
      <c r="D499" s="195"/>
      <c r="E499" s="195"/>
      <c r="F499" s="195"/>
      <c r="G499" s="195"/>
      <c r="H499" s="195"/>
      <c r="I499" s="195"/>
      <c r="J499" s="195"/>
      <c r="K499" s="195"/>
      <c r="L499" s="195"/>
      <c r="M499" s="195"/>
      <c r="N499" s="195"/>
      <c r="O499" s="195"/>
      <c r="P499" s="195"/>
      <c r="Q499" s="195"/>
      <c r="R499" s="195"/>
      <c r="S499" s="195"/>
      <c r="T499" s="195"/>
      <c r="U499" s="195"/>
      <c r="V499" s="195"/>
      <c r="W499" s="195"/>
      <c r="X499" s="195"/>
      <c r="Y499" s="195"/>
    </row>
    <row r="500" spans="1:25" ht="12.75" customHeight="1" x14ac:dyDescent="0.3">
      <c r="A500" s="195"/>
      <c r="B500" s="195"/>
      <c r="C500" s="195"/>
      <c r="D500" s="195"/>
      <c r="E500" s="195"/>
      <c r="F500" s="195"/>
      <c r="G500" s="195"/>
      <c r="H500" s="195"/>
      <c r="I500" s="195"/>
      <c r="J500" s="195"/>
      <c r="K500" s="195"/>
      <c r="L500" s="195"/>
      <c r="M500" s="195"/>
      <c r="N500" s="195"/>
      <c r="O500" s="195"/>
      <c r="P500" s="195"/>
      <c r="Q500" s="195"/>
      <c r="R500" s="195"/>
      <c r="S500" s="195"/>
      <c r="T500" s="195"/>
      <c r="U500" s="195"/>
      <c r="V500" s="195"/>
      <c r="W500" s="195"/>
      <c r="X500" s="195"/>
      <c r="Y500" s="195"/>
    </row>
    <row r="501" spans="1:25" ht="12.75" customHeight="1" x14ac:dyDescent="0.3">
      <c r="A501" s="195"/>
      <c r="B501" s="195"/>
      <c r="C501" s="195"/>
      <c r="D501" s="195"/>
      <c r="E501" s="195"/>
      <c r="F501" s="195"/>
      <c r="G501" s="195"/>
      <c r="H501" s="195"/>
      <c r="I501" s="195"/>
      <c r="J501" s="195"/>
      <c r="K501" s="195"/>
      <c r="L501" s="195"/>
      <c r="M501" s="195"/>
      <c r="N501" s="195"/>
      <c r="O501" s="195"/>
      <c r="P501" s="195"/>
      <c r="Q501" s="195"/>
      <c r="R501" s="195"/>
      <c r="S501" s="195"/>
      <c r="T501" s="195"/>
      <c r="U501" s="195"/>
      <c r="V501" s="195"/>
      <c r="W501" s="195"/>
      <c r="X501" s="195"/>
      <c r="Y501" s="195"/>
    </row>
    <row r="502" spans="1:25" ht="12.75" customHeight="1" x14ac:dyDescent="0.3">
      <c r="A502" s="195"/>
      <c r="B502" s="195"/>
      <c r="C502" s="195"/>
      <c r="D502" s="195"/>
      <c r="E502" s="195"/>
      <c r="F502" s="195"/>
      <c r="G502" s="195"/>
      <c r="H502" s="195"/>
      <c r="I502" s="195"/>
      <c r="J502" s="195"/>
      <c r="K502" s="195"/>
      <c r="L502" s="195"/>
      <c r="M502" s="195"/>
      <c r="N502" s="195"/>
      <c r="O502" s="195"/>
      <c r="P502" s="195"/>
      <c r="Q502" s="195"/>
      <c r="R502" s="195"/>
      <c r="S502" s="195"/>
      <c r="T502" s="195"/>
      <c r="U502" s="195"/>
      <c r="V502" s="195"/>
      <c r="W502" s="195"/>
      <c r="X502" s="195"/>
      <c r="Y502" s="195"/>
    </row>
    <row r="503" spans="1:25" ht="12.75" customHeight="1" x14ac:dyDescent="0.3">
      <c r="A503" s="195"/>
      <c r="B503" s="195"/>
      <c r="C503" s="195"/>
      <c r="D503" s="195"/>
      <c r="E503" s="195"/>
      <c r="F503" s="195"/>
      <c r="G503" s="195"/>
      <c r="H503" s="195"/>
      <c r="I503" s="195"/>
      <c r="J503" s="195"/>
      <c r="K503" s="195"/>
      <c r="L503" s="195"/>
      <c r="M503" s="195"/>
      <c r="N503" s="195"/>
      <c r="O503" s="195"/>
      <c r="P503" s="195"/>
      <c r="Q503" s="195"/>
      <c r="R503" s="195"/>
      <c r="S503" s="195"/>
      <c r="T503" s="195"/>
      <c r="U503" s="195"/>
      <c r="V503" s="195"/>
      <c r="W503" s="195"/>
      <c r="X503" s="195"/>
      <c r="Y503" s="195"/>
    </row>
    <row r="504" spans="1:25" ht="12.75" customHeight="1" x14ac:dyDescent="0.3">
      <c r="A504" s="195"/>
      <c r="B504" s="195"/>
      <c r="C504" s="195"/>
      <c r="D504" s="195"/>
      <c r="E504" s="195"/>
      <c r="F504" s="195"/>
      <c r="G504" s="195"/>
      <c r="H504" s="195"/>
      <c r="I504" s="195"/>
      <c r="J504" s="195"/>
      <c r="K504" s="195"/>
      <c r="L504" s="195"/>
      <c r="M504" s="195"/>
      <c r="N504" s="195"/>
      <c r="O504" s="195"/>
      <c r="P504" s="195"/>
      <c r="Q504" s="195"/>
      <c r="R504" s="195"/>
      <c r="S504" s="195"/>
      <c r="T504" s="195"/>
      <c r="U504" s="195"/>
      <c r="V504" s="195"/>
      <c r="W504" s="195"/>
      <c r="X504" s="195"/>
      <c r="Y504" s="195"/>
    </row>
    <row r="505" spans="1:25" ht="12.75" customHeight="1" x14ac:dyDescent="0.3">
      <c r="A505" s="195"/>
      <c r="B505" s="195"/>
      <c r="C505" s="195"/>
      <c r="D505" s="195"/>
      <c r="E505" s="195"/>
      <c r="F505" s="195"/>
      <c r="G505" s="195"/>
      <c r="H505" s="195"/>
      <c r="I505" s="195"/>
      <c r="J505" s="195"/>
      <c r="K505" s="195"/>
      <c r="L505" s="195"/>
      <c r="M505" s="195"/>
      <c r="N505" s="195"/>
      <c r="O505" s="195"/>
      <c r="P505" s="195"/>
      <c r="Q505" s="195"/>
      <c r="R505" s="195"/>
      <c r="S505" s="195"/>
      <c r="T505" s="195"/>
      <c r="U505" s="195"/>
      <c r="V505" s="195"/>
      <c r="W505" s="195"/>
      <c r="X505" s="195"/>
      <c r="Y505" s="195"/>
    </row>
    <row r="506" spans="1:25" ht="12.75" customHeight="1" x14ac:dyDescent="0.3">
      <c r="A506" s="195"/>
      <c r="B506" s="195"/>
      <c r="C506" s="195"/>
      <c r="D506" s="195"/>
      <c r="E506" s="195"/>
      <c r="F506" s="195"/>
      <c r="G506" s="195"/>
      <c r="H506" s="195"/>
      <c r="I506" s="195"/>
      <c r="J506" s="195"/>
      <c r="K506" s="195"/>
      <c r="L506" s="195"/>
      <c r="M506" s="195"/>
      <c r="N506" s="195"/>
      <c r="O506" s="195"/>
      <c r="P506" s="195"/>
      <c r="Q506" s="195"/>
      <c r="R506" s="195"/>
      <c r="S506" s="195"/>
      <c r="T506" s="195"/>
      <c r="U506" s="195"/>
      <c r="V506" s="195"/>
      <c r="W506" s="195"/>
      <c r="X506" s="195"/>
      <c r="Y506" s="195"/>
    </row>
    <row r="507" spans="1:25" ht="12.75" customHeight="1" x14ac:dyDescent="0.3">
      <c r="A507" s="195"/>
      <c r="B507" s="195"/>
      <c r="C507" s="195"/>
      <c r="D507" s="195"/>
      <c r="E507" s="195"/>
      <c r="F507" s="195"/>
      <c r="G507" s="195"/>
      <c r="H507" s="195"/>
      <c r="I507" s="195"/>
      <c r="J507" s="195"/>
      <c r="K507" s="195"/>
      <c r="L507" s="195"/>
      <c r="M507" s="195"/>
      <c r="N507" s="195"/>
      <c r="O507" s="195"/>
      <c r="P507" s="195"/>
      <c r="Q507" s="195"/>
      <c r="R507" s="195"/>
      <c r="S507" s="195"/>
      <c r="T507" s="195"/>
      <c r="U507" s="195"/>
      <c r="V507" s="195"/>
      <c r="W507" s="195"/>
      <c r="X507" s="195"/>
      <c r="Y507" s="195"/>
    </row>
    <row r="508" spans="1:25" ht="12.75" customHeight="1" x14ac:dyDescent="0.3">
      <c r="A508" s="195"/>
      <c r="B508" s="195"/>
      <c r="C508" s="195"/>
      <c r="D508" s="195"/>
      <c r="E508" s="195"/>
      <c r="F508" s="195"/>
      <c r="G508" s="195"/>
      <c r="H508" s="195"/>
      <c r="I508" s="195"/>
      <c r="J508" s="195"/>
      <c r="K508" s="195"/>
      <c r="L508" s="195"/>
      <c r="M508" s="195"/>
      <c r="N508" s="195"/>
      <c r="O508" s="195"/>
      <c r="P508" s="195"/>
      <c r="Q508" s="195"/>
      <c r="R508" s="195"/>
      <c r="S508" s="195"/>
      <c r="T508" s="195"/>
      <c r="U508" s="195"/>
      <c r="V508" s="195"/>
      <c r="W508" s="195"/>
      <c r="X508" s="195"/>
      <c r="Y508" s="195"/>
    </row>
    <row r="509" spans="1:25" ht="12.75" customHeight="1" x14ac:dyDescent="0.3">
      <c r="A509" s="195"/>
      <c r="B509" s="195"/>
      <c r="C509" s="195"/>
      <c r="D509" s="195"/>
      <c r="E509" s="195"/>
      <c r="F509" s="195"/>
      <c r="G509" s="195"/>
      <c r="H509" s="195"/>
      <c r="I509" s="195"/>
      <c r="J509" s="195"/>
      <c r="K509" s="195"/>
      <c r="L509" s="195"/>
      <c r="M509" s="195"/>
      <c r="N509" s="195"/>
      <c r="O509" s="195"/>
      <c r="P509" s="195"/>
      <c r="Q509" s="195"/>
      <c r="R509" s="195"/>
      <c r="S509" s="195"/>
      <c r="T509" s="195"/>
      <c r="U509" s="195"/>
      <c r="V509" s="195"/>
      <c r="W509" s="195"/>
      <c r="X509" s="195"/>
      <c r="Y509" s="195"/>
    </row>
    <row r="510" spans="1:25" ht="12.75" customHeight="1" x14ac:dyDescent="0.3">
      <c r="A510" s="195"/>
      <c r="B510" s="195"/>
      <c r="C510" s="195"/>
      <c r="D510" s="195"/>
      <c r="E510" s="195"/>
      <c r="F510" s="195"/>
      <c r="G510" s="195"/>
      <c r="H510" s="195"/>
      <c r="I510" s="195"/>
      <c r="J510" s="195"/>
      <c r="K510" s="195"/>
      <c r="L510" s="195"/>
      <c r="M510" s="195"/>
      <c r="N510" s="195"/>
      <c r="O510" s="195"/>
      <c r="P510" s="195"/>
      <c r="Q510" s="195"/>
      <c r="R510" s="195"/>
      <c r="S510" s="195"/>
      <c r="T510" s="195"/>
      <c r="U510" s="195"/>
      <c r="V510" s="195"/>
      <c r="W510" s="195"/>
      <c r="X510" s="195"/>
      <c r="Y510" s="195"/>
    </row>
    <row r="511" spans="1:25" ht="12.75" customHeight="1" x14ac:dyDescent="0.3">
      <c r="A511" s="195"/>
      <c r="B511" s="195"/>
      <c r="C511" s="195"/>
      <c r="D511" s="195"/>
      <c r="E511" s="195"/>
      <c r="F511" s="195"/>
      <c r="G511" s="195"/>
      <c r="H511" s="195"/>
      <c r="I511" s="195"/>
      <c r="J511" s="195"/>
      <c r="K511" s="195"/>
      <c r="L511" s="195"/>
      <c r="M511" s="195"/>
      <c r="N511" s="195"/>
      <c r="O511" s="195"/>
      <c r="P511" s="195"/>
      <c r="Q511" s="195"/>
      <c r="R511" s="195"/>
      <c r="S511" s="195"/>
      <c r="T511" s="195"/>
      <c r="U511" s="195"/>
      <c r="V511" s="195"/>
      <c r="W511" s="195"/>
      <c r="X511" s="195"/>
      <c r="Y511" s="195"/>
    </row>
    <row r="512" spans="1:25" ht="12.75" customHeight="1" x14ac:dyDescent="0.3">
      <c r="A512" s="195"/>
      <c r="B512" s="195"/>
      <c r="C512" s="195"/>
      <c r="D512" s="195"/>
      <c r="E512" s="195"/>
      <c r="F512" s="195"/>
      <c r="G512" s="195"/>
      <c r="H512" s="195"/>
      <c r="I512" s="195"/>
      <c r="J512" s="195"/>
      <c r="K512" s="195"/>
      <c r="L512" s="195"/>
      <c r="M512" s="195"/>
      <c r="N512" s="195"/>
      <c r="O512" s="195"/>
      <c r="P512" s="195"/>
      <c r="Q512" s="195"/>
      <c r="R512" s="195"/>
      <c r="S512" s="195"/>
      <c r="T512" s="195"/>
      <c r="U512" s="195"/>
      <c r="V512" s="195"/>
      <c r="W512" s="195"/>
      <c r="X512" s="195"/>
      <c r="Y512" s="195"/>
    </row>
    <row r="513" spans="1:25" ht="12.75" customHeight="1" x14ac:dyDescent="0.3">
      <c r="A513" s="195"/>
      <c r="B513" s="195"/>
      <c r="C513" s="195"/>
      <c r="D513" s="195"/>
      <c r="E513" s="195"/>
      <c r="F513" s="195"/>
      <c r="G513" s="195"/>
      <c r="H513" s="195"/>
      <c r="I513" s="195"/>
      <c r="J513" s="195"/>
      <c r="K513" s="195"/>
      <c r="L513" s="195"/>
      <c r="M513" s="195"/>
      <c r="N513" s="195"/>
      <c r="O513" s="195"/>
      <c r="P513" s="195"/>
      <c r="Q513" s="195"/>
      <c r="R513" s="195"/>
      <c r="S513" s="195"/>
      <c r="T513" s="195"/>
      <c r="U513" s="195"/>
      <c r="V513" s="195"/>
      <c r="W513" s="195"/>
      <c r="X513" s="195"/>
      <c r="Y513" s="195"/>
    </row>
    <row r="514" spans="1:25" ht="12.75" customHeight="1" x14ac:dyDescent="0.3">
      <c r="A514" s="195"/>
      <c r="B514" s="195"/>
      <c r="C514" s="195"/>
      <c r="D514" s="195"/>
      <c r="E514" s="195"/>
      <c r="F514" s="195"/>
      <c r="G514" s="195"/>
      <c r="H514" s="195"/>
      <c r="I514" s="195"/>
      <c r="J514" s="195"/>
      <c r="K514" s="195"/>
      <c r="L514" s="195"/>
      <c r="M514" s="195"/>
      <c r="N514" s="195"/>
      <c r="O514" s="195"/>
      <c r="P514" s="195"/>
      <c r="Q514" s="195"/>
      <c r="R514" s="195"/>
      <c r="S514" s="195"/>
      <c r="T514" s="195"/>
      <c r="U514" s="195"/>
      <c r="V514" s="195"/>
      <c r="W514" s="195"/>
      <c r="X514" s="195"/>
      <c r="Y514" s="195"/>
    </row>
    <row r="515" spans="1:25" ht="12.75" customHeight="1" x14ac:dyDescent="0.3">
      <c r="A515" s="195"/>
      <c r="B515" s="195"/>
      <c r="C515" s="195"/>
      <c r="D515" s="195"/>
      <c r="E515" s="195"/>
      <c r="F515" s="195"/>
      <c r="G515" s="195"/>
      <c r="H515" s="195"/>
      <c r="I515" s="195"/>
      <c r="J515" s="195"/>
      <c r="K515" s="195"/>
      <c r="L515" s="195"/>
      <c r="M515" s="195"/>
      <c r="N515" s="195"/>
      <c r="O515" s="195"/>
      <c r="P515" s="195"/>
      <c r="Q515" s="195"/>
      <c r="R515" s="195"/>
      <c r="S515" s="195"/>
      <c r="T515" s="195"/>
      <c r="U515" s="195"/>
      <c r="V515" s="195"/>
      <c r="W515" s="195"/>
      <c r="X515" s="195"/>
      <c r="Y515" s="195"/>
    </row>
    <row r="516" spans="1:25" ht="12.75" customHeight="1" x14ac:dyDescent="0.3">
      <c r="A516" s="195"/>
      <c r="B516" s="195"/>
      <c r="C516" s="195"/>
      <c r="D516" s="195"/>
      <c r="E516" s="195"/>
      <c r="F516" s="195"/>
      <c r="G516" s="195"/>
      <c r="H516" s="195"/>
      <c r="I516" s="195"/>
      <c r="J516" s="195"/>
      <c r="K516" s="195"/>
      <c r="L516" s="195"/>
      <c r="M516" s="195"/>
      <c r="N516" s="195"/>
      <c r="O516" s="195"/>
      <c r="P516" s="195"/>
      <c r="Q516" s="195"/>
      <c r="R516" s="195"/>
      <c r="S516" s="195"/>
      <c r="T516" s="195"/>
      <c r="U516" s="195"/>
      <c r="V516" s="195"/>
      <c r="W516" s="195"/>
      <c r="X516" s="195"/>
      <c r="Y516" s="195"/>
    </row>
    <row r="517" spans="1:25" ht="12.75" customHeight="1" x14ac:dyDescent="0.3">
      <c r="A517" s="195"/>
      <c r="B517" s="195"/>
      <c r="C517" s="195"/>
      <c r="D517" s="195"/>
      <c r="E517" s="195"/>
      <c r="F517" s="195"/>
      <c r="G517" s="195"/>
      <c r="H517" s="195"/>
      <c r="I517" s="195"/>
      <c r="J517" s="195"/>
      <c r="K517" s="195"/>
      <c r="L517" s="195"/>
      <c r="M517" s="195"/>
      <c r="N517" s="195"/>
      <c r="O517" s="195"/>
      <c r="P517" s="195"/>
      <c r="Q517" s="195"/>
      <c r="R517" s="195"/>
      <c r="S517" s="195"/>
      <c r="T517" s="195"/>
      <c r="U517" s="195"/>
      <c r="V517" s="195"/>
      <c r="W517" s="195"/>
      <c r="X517" s="195"/>
      <c r="Y517" s="195"/>
    </row>
    <row r="518" spans="1:25" ht="12.75" customHeight="1" x14ac:dyDescent="0.3">
      <c r="A518" s="195"/>
      <c r="B518" s="195"/>
      <c r="C518" s="195"/>
      <c r="D518" s="195"/>
      <c r="E518" s="195"/>
      <c r="F518" s="195"/>
      <c r="G518" s="195"/>
      <c r="H518" s="195"/>
      <c r="I518" s="195"/>
      <c r="J518" s="195"/>
      <c r="K518" s="195"/>
      <c r="L518" s="195"/>
      <c r="M518" s="195"/>
      <c r="N518" s="195"/>
      <c r="O518" s="195"/>
      <c r="P518" s="195"/>
      <c r="Q518" s="195"/>
      <c r="R518" s="195"/>
      <c r="S518" s="195"/>
      <c r="T518" s="195"/>
      <c r="U518" s="195"/>
      <c r="V518" s="195"/>
      <c r="W518" s="195"/>
      <c r="X518" s="195"/>
      <c r="Y518" s="195"/>
    </row>
    <row r="519" spans="1:25" ht="12.75" customHeight="1" x14ac:dyDescent="0.3">
      <c r="A519" s="195"/>
      <c r="B519" s="195"/>
      <c r="C519" s="195"/>
      <c r="D519" s="195"/>
      <c r="E519" s="195"/>
      <c r="F519" s="195"/>
      <c r="G519" s="195"/>
      <c r="H519" s="195"/>
      <c r="I519" s="195"/>
      <c r="J519" s="195"/>
      <c r="K519" s="195"/>
      <c r="L519" s="195"/>
      <c r="M519" s="195"/>
      <c r="N519" s="195"/>
      <c r="O519" s="195"/>
      <c r="P519" s="195"/>
      <c r="Q519" s="195"/>
      <c r="R519" s="195"/>
      <c r="S519" s="195"/>
      <c r="T519" s="195"/>
      <c r="U519" s="195"/>
      <c r="V519" s="195"/>
      <c r="W519" s="195"/>
      <c r="X519" s="195"/>
      <c r="Y519" s="195"/>
    </row>
    <row r="520" spans="1:25" ht="12.75" customHeight="1" x14ac:dyDescent="0.3">
      <c r="A520" s="195"/>
      <c r="B520" s="195"/>
      <c r="C520" s="195"/>
      <c r="D520" s="195"/>
      <c r="E520" s="195"/>
      <c r="F520" s="195"/>
      <c r="G520" s="195"/>
      <c r="H520" s="195"/>
      <c r="I520" s="195"/>
      <c r="J520" s="195"/>
      <c r="K520" s="195"/>
      <c r="L520" s="195"/>
      <c r="M520" s="195"/>
      <c r="N520" s="195"/>
      <c r="O520" s="195"/>
      <c r="P520" s="195"/>
      <c r="Q520" s="195"/>
      <c r="R520" s="195"/>
      <c r="S520" s="195"/>
      <c r="T520" s="195"/>
      <c r="U520" s="195"/>
      <c r="V520" s="195"/>
      <c r="W520" s="195"/>
      <c r="X520" s="195"/>
      <c r="Y520" s="195"/>
    </row>
    <row r="521" spans="1:25" ht="12.75" customHeight="1" x14ac:dyDescent="0.3">
      <c r="A521" s="195"/>
      <c r="B521" s="195"/>
      <c r="C521" s="195"/>
      <c r="D521" s="195"/>
      <c r="E521" s="195"/>
      <c r="F521" s="195"/>
      <c r="G521" s="195"/>
      <c r="H521" s="195"/>
      <c r="I521" s="195"/>
      <c r="J521" s="195"/>
      <c r="K521" s="195"/>
      <c r="L521" s="195"/>
      <c r="M521" s="195"/>
      <c r="N521" s="195"/>
      <c r="O521" s="195"/>
      <c r="P521" s="195"/>
      <c r="Q521" s="195"/>
      <c r="R521" s="195"/>
      <c r="S521" s="195"/>
      <c r="T521" s="195"/>
      <c r="U521" s="195"/>
      <c r="V521" s="195"/>
      <c r="W521" s="195"/>
      <c r="X521" s="195"/>
      <c r="Y521" s="195"/>
    </row>
    <row r="522" spans="1:25" ht="12.75" customHeight="1" x14ac:dyDescent="0.3">
      <c r="A522" s="195"/>
      <c r="B522" s="195"/>
      <c r="C522" s="195"/>
      <c r="D522" s="195"/>
      <c r="E522" s="195"/>
      <c r="F522" s="195"/>
      <c r="G522" s="195"/>
      <c r="H522" s="195"/>
      <c r="I522" s="195"/>
      <c r="J522" s="195"/>
      <c r="K522" s="195"/>
      <c r="L522" s="195"/>
      <c r="M522" s="195"/>
      <c r="N522" s="195"/>
      <c r="O522" s="195"/>
      <c r="P522" s="195"/>
      <c r="Q522" s="195"/>
      <c r="R522" s="195"/>
      <c r="S522" s="195"/>
      <c r="T522" s="195"/>
      <c r="U522" s="195"/>
      <c r="V522" s="195"/>
      <c r="W522" s="195"/>
      <c r="X522" s="195"/>
      <c r="Y522" s="195"/>
    </row>
    <row r="523" spans="1:25" ht="12.75" customHeight="1" x14ac:dyDescent="0.3">
      <c r="A523" s="195"/>
      <c r="B523" s="195"/>
      <c r="C523" s="195"/>
      <c r="D523" s="195"/>
      <c r="E523" s="195"/>
      <c r="F523" s="195"/>
      <c r="G523" s="195"/>
      <c r="H523" s="195"/>
      <c r="I523" s="195"/>
      <c r="J523" s="195"/>
      <c r="K523" s="195"/>
      <c r="L523" s="195"/>
      <c r="M523" s="195"/>
      <c r="N523" s="195"/>
      <c r="O523" s="195"/>
      <c r="P523" s="195"/>
      <c r="Q523" s="195"/>
      <c r="R523" s="195"/>
      <c r="S523" s="195"/>
      <c r="T523" s="195"/>
      <c r="U523" s="195"/>
      <c r="V523" s="195"/>
      <c r="W523" s="195"/>
      <c r="X523" s="195"/>
      <c r="Y523" s="195"/>
    </row>
    <row r="524" spans="1:25" ht="12.75" customHeight="1" x14ac:dyDescent="0.3">
      <c r="A524" s="195"/>
      <c r="B524" s="195"/>
      <c r="C524" s="195"/>
      <c r="D524" s="195"/>
      <c r="E524" s="195"/>
      <c r="F524" s="195"/>
      <c r="G524" s="195"/>
      <c r="H524" s="195"/>
      <c r="I524" s="195"/>
      <c r="J524" s="195"/>
      <c r="K524" s="195"/>
      <c r="L524" s="195"/>
      <c r="M524" s="195"/>
      <c r="N524" s="195"/>
      <c r="O524" s="195"/>
      <c r="P524" s="195"/>
      <c r="Q524" s="195"/>
      <c r="R524" s="195"/>
      <c r="S524" s="195"/>
      <c r="T524" s="195"/>
      <c r="U524" s="195"/>
      <c r="V524" s="195"/>
      <c r="W524" s="195"/>
      <c r="X524" s="195"/>
      <c r="Y524" s="195"/>
    </row>
    <row r="525" spans="1:25" ht="12.75" customHeight="1" x14ac:dyDescent="0.3">
      <c r="A525" s="195"/>
      <c r="B525" s="195"/>
      <c r="C525" s="195"/>
      <c r="D525" s="195"/>
      <c r="E525" s="195"/>
      <c r="F525" s="195"/>
      <c r="G525" s="195"/>
      <c r="H525" s="195"/>
      <c r="I525" s="195"/>
      <c r="J525" s="195"/>
      <c r="K525" s="195"/>
      <c r="L525" s="195"/>
      <c r="M525" s="195"/>
      <c r="N525" s="195"/>
      <c r="O525" s="195"/>
      <c r="P525" s="195"/>
      <c r="Q525" s="195"/>
      <c r="R525" s="195"/>
      <c r="S525" s="195"/>
      <c r="T525" s="195"/>
      <c r="U525" s="195"/>
      <c r="V525" s="195"/>
      <c r="W525" s="195"/>
      <c r="X525" s="195"/>
      <c r="Y525" s="195"/>
    </row>
    <row r="526" spans="1:25" ht="12.75" customHeight="1" x14ac:dyDescent="0.3">
      <c r="A526" s="195"/>
      <c r="B526" s="195"/>
      <c r="C526" s="195"/>
      <c r="D526" s="195"/>
      <c r="E526" s="195"/>
      <c r="F526" s="195"/>
      <c r="G526" s="195"/>
      <c r="H526" s="195"/>
      <c r="I526" s="195"/>
      <c r="J526" s="195"/>
      <c r="K526" s="195"/>
      <c r="L526" s="195"/>
      <c r="M526" s="195"/>
      <c r="N526" s="195"/>
      <c r="O526" s="195"/>
      <c r="P526" s="195"/>
      <c r="Q526" s="195"/>
      <c r="R526" s="195"/>
      <c r="S526" s="195"/>
      <c r="T526" s="195"/>
      <c r="U526" s="195"/>
      <c r="V526" s="195"/>
      <c r="W526" s="195"/>
      <c r="X526" s="195"/>
      <c r="Y526" s="195"/>
    </row>
    <row r="527" spans="1:25" ht="12.75" customHeight="1" x14ac:dyDescent="0.3">
      <c r="A527" s="195"/>
      <c r="B527" s="195"/>
      <c r="C527" s="195"/>
      <c r="D527" s="195"/>
      <c r="E527" s="195"/>
      <c r="F527" s="195"/>
      <c r="G527" s="195"/>
      <c r="H527" s="195"/>
      <c r="I527" s="195"/>
      <c r="J527" s="195"/>
      <c r="K527" s="195"/>
      <c r="L527" s="195"/>
      <c r="M527" s="195"/>
      <c r="N527" s="195"/>
      <c r="O527" s="195"/>
      <c r="P527" s="195"/>
      <c r="Q527" s="195"/>
      <c r="R527" s="195"/>
      <c r="S527" s="195"/>
      <c r="T527" s="195"/>
      <c r="U527" s="195"/>
      <c r="V527" s="195"/>
      <c r="W527" s="195"/>
      <c r="X527" s="195"/>
      <c r="Y527" s="195"/>
    </row>
    <row r="528" spans="1:25" ht="12.75" customHeight="1" x14ac:dyDescent="0.3">
      <c r="A528" s="195"/>
      <c r="B528" s="195"/>
      <c r="C528" s="195"/>
      <c r="D528" s="195"/>
      <c r="E528" s="195"/>
      <c r="F528" s="195"/>
      <c r="G528" s="195"/>
      <c r="H528" s="195"/>
      <c r="I528" s="195"/>
      <c r="J528" s="195"/>
      <c r="K528" s="195"/>
      <c r="L528" s="195"/>
      <c r="M528" s="195"/>
      <c r="N528" s="195"/>
      <c r="O528" s="195"/>
      <c r="P528" s="195"/>
      <c r="Q528" s="195"/>
      <c r="R528" s="195"/>
      <c r="S528" s="195"/>
      <c r="T528" s="195"/>
      <c r="U528" s="195"/>
      <c r="V528" s="195"/>
      <c r="W528" s="195"/>
      <c r="X528" s="195"/>
      <c r="Y528" s="195"/>
    </row>
    <row r="529" spans="1:25" ht="12.75" customHeight="1" x14ac:dyDescent="0.3">
      <c r="A529" s="195"/>
      <c r="B529" s="195"/>
      <c r="C529" s="195"/>
      <c r="D529" s="195"/>
      <c r="E529" s="195"/>
      <c r="F529" s="195"/>
      <c r="G529" s="195"/>
      <c r="H529" s="195"/>
      <c r="I529" s="195"/>
      <c r="J529" s="195"/>
      <c r="K529" s="195"/>
      <c r="L529" s="195"/>
      <c r="M529" s="195"/>
      <c r="N529" s="195"/>
      <c r="O529" s="195"/>
      <c r="P529" s="195"/>
      <c r="Q529" s="195"/>
      <c r="R529" s="195"/>
      <c r="S529" s="195"/>
      <c r="T529" s="195"/>
      <c r="U529" s="195"/>
      <c r="V529" s="195"/>
      <c r="W529" s="195"/>
      <c r="X529" s="195"/>
      <c r="Y529" s="195"/>
    </row>
    <row r="530" spans="1:25" ht="12.75" customHeight="1" x14ac:dyDescent="0.3">
      <c r="A530" s="195"/>
      <c r="B530" s="195"/>
      <c r="C530" s="195"/>
      <c r="D530" s="195"/>
      <c r="E530" s="195"/>
      <c r="F530" s="195"/>
      <c r="G530" s="195"/>
      <c r="H530" s="195"/>
      <c r="I530" s="195"/>
      <c r="J530" s="195"/>
      <c r="K530" s="195"/>
      <c r="L530" s="195"/>
      <c r="M530" s="195"/>
      <c r="N530" s="195"/>
      <c r="O530" s="195"/>
      <c r="P530" s="195"/>
      <c r="Q530" s="195"/>
      <c r="R530" s="195"/>
      <c r="S530" s="195"/>
      <c r="T530" s="195"/>
      <c r="U530" s="195"/>
      <c r="V530" s="195"/>
      <c r="W530" s="195"/>
      <c r="X530" s="195"/>
      <c r="Y530" s="195"/>
    </row>
    <row r="531" spans="1:25" ht="12.75" customHeight="1" x14ac:dyDescent="0.3">
      <c r="A531" s="195"/>
      <c r="B531" s="195"/>
      <c r="C531" s="195"/>
      <c r="D531" s="195"/>
      <c r="E531" s="195"/>
      <c r="F531" s="195"/>
      <c r="G531" s="195"/>
      <c r="H531" s="195"/>
      <c r="I531" s="195"/>
      <c r="J531" s="195"/>
      <c r="K531" s="195"/>
      <c r="L531" s="195"/>
      <c r="M531" s="195"/>
      <c r="N531" s="195"/>
      <c r="O531" s="195"/>
      <c r="P531" s="195"/>
      <c r="Q531" s="195"/>
      <c r="R531" s="195"/>
      <c r="S531" s="195"/>
      <c r="T531" s="195"/>
      <c r="U531" s="195"/>
      <c r="V531" s="195"/>
      <c r="W531" s="195"/>
      <c r="X531" s="195"/>
      <c r="Y531" s="195"/>
    </row>
    <row r="532" spans="1:25" ht="12.75" customHeight="1" x14ac:dyDescent="0.3">
      <c r="A532" s="195"/>
      <c r="B532" s="195"/>
      <c r="C532" s="195"/>
      <c r="D532" s="195"/>
      <c r="E532" s="195"/>
      <c r="F532" s="195"/>
      <c r="G532" s="195"/>
      <c r="H532" s="195"/>
      <c r="I532" s="195"/>
      <c r="J532" s="195"/>
      <c r="K532" s="195"/>
      <c r="L532" s="195"/>
      <c r="M532" s="195"/>
      <c r="N532" s="195"/>
      <c r="O532" s="195"/>
      <c r="P532" s="195"/>
      <c r="Q532" s="195"/>
      <c r="R532" s="195"/>
      <c r="S532" s="195"/>
      <c r="T532" s="195"/>
      <c r="U532" s="195"/>
      <c r="V532" s="195"/>
      <c r="W532" s="195"/>
      <c r="X532" s="195"/>
      <c r="Y532" s="195"/>
    </row>
    <row r="533" spans="1:25" ht="12.75" customHeight="1" x14ac:dyDescent="0.3">
      <c r="A533" s="195"/>
      <c r="B533" s="195"/>
      <c r="C533" s="195"/>
      <c r="D533" s="195"/>
      <c r="E533" s="195"/>
      <c r="F533" s="195"/>
      <c r="G533" s="195"/>
      <c r="H533" s="195"/>
      <c r="I533" s="195"/>
      <c r="J533" s="195"/>
      <c r="K533" s="195"/>
      <c r="L533" s="195"/>
      <c r="M533" s="195"/>
      <c r="N533" s="195"/>
      <c r="O533" s="195"/>
      <c r="P533" s="195"/>
      <c r="Q533" s="195"/>
      <c r="R533" s="195"/>
      <c r="S533" s="195"/>
      <c r="T533" s="195"/>
      <c r="U533" s="195"/>
      <c r="V533" s="195"/>
      <c r="W533" s="195"/>
      <c r="X533" s="195"/>
      <c r="Y533" s="195"/>
    </row>
    <row r="534" spans="1:25" ht="12.75" customHeight="1" x14ac:dyDescent="0.3">
      <c r="A534" s="195"/>
      <c r="B534" s="195"/>
      <c r="C534" s="195"/>
      <c r="D534" s="195"/>
      <c r="E534" s="195"/>
      <c r="F534" s="195"/>
      <c r="G534" s="195"/>
      <c r="H534" s="195"/>
      <c r="I534" s="195"/>
      <c r="J534" s="195"/>
      <c r="K534" s="195"/>
      <c r="L534" s="195"/>
      <c r="M534" s="195"/>
      <c r="N534" s="195"/>
      <c r="O534" s="195"/>
      <c r="P534" s="195"/>
      <c r="Q534" s="195"/>
      <c r="R534" s="195"/>
      <c r="S534" s="195"/>
      <c r="T534" s="195"/>
      <c r="U534" s="195"/>
      <c r="V534" s="195"/>
      <c r="W534" s="195"/>
      <c r="X534" s="195"/>
      <c r="Y534" s="195"/>
    </row>
    <row r="535" spans="1:25" ht="12.75" customHeight="1" x14ac:dyDescent="0.3">
      <c r="A535" s="195"/>
      <c r="B535" s="195"/>
      <c r="C535" s="195"/>
      <c r="D535" s="195"/>
      <c r="E535" s="195"/>
      <c r="F535" s="195"/>
      <c r="G535" s="195"/>
      <c r="H535" s="195"/>
      <c r="I535" s="195"/>
      <c r="J535" s="195"/>
      <c r="K535" s="195"/>
      <c r="L535" s="195"/>
      <c r="M535" s="195"/>
      <c r="N535" s="195"/>
      <c r="O535" s="195"/>
      <c r="P535" s="195"/>
      <c r="Q535" s="195"/>
      <c r="R535" s="195"/>
      <c r="S535" s="195"/>
      <c r="T535" s="195"/>
      <c r="U535" s="195"/>
      <c r="V535" s="195"/>
      <c r="W535" s="195"/>
      <c r="X535" s="195"/>
      <c r="Y535" s="195"/>
    </row>
    <row r="536" spans="1:25" ht="12.75" customHeight="1" x14ac:dyDescent="0.3">
      <c r="A536" s="195"/>
      <c r="B536" s="195"/>
      <c r="C536" s="195"/>
      <c r="D536" s="195"/>
      <c r="E536" s="195"/>
      <c r="F536" s="195"/>
      <c r="G536" s="195"/>
      <c r="H536" s="195"/>
      <c r="I536" s="195"/>
      <c r="J536" s="195"/>
      <c r="K536" s="195"/>
      <c r="L536" s="195"/>
      <c r="M536" s="195"/>
      <c r="N536" s="195"/>
      <c r="O536" s="195"/>
      <c r="P536" s="195"/>
      <c r="Q536" s="195"/>
      <c r="R536" s="195"/>
      <c r="S536" s="195"/>
      <c r="T536" s="195"/>
      <c r="U536" s="195"/>
      <c r="V536" s="195"/>
      <c r="W536" s="195"/>
      <c r="X536" s="195"/>
      <c r="Y536" s="195"/>
    </row>
    <row r="537" spans="1:25" ht="12.75" customHeight="1" x14ac:dyDescent="0.3">
      <c r="A537" s="195"/>
      <c r="B537" s="195"/>
      <c r="C537" s="195"/>
      <c r="D537" s="195"/>
      <c r="E537" s="195"/>
      <c r="F537" s="195"/>
      <c r="G537" s="195"/>
      <c r="H537" s="195"/>
      <c r="I537" s="195"/>
      <c r="J537" s="195"/>
      <c r="K537" s="195"/>
      <c r="L537" s="195"/>
      <c r="M537" s="195"/>
      <c r="N537" s="195"/>
      <c r="O537" s="195"/>
      <c r="P537" s="195"/>
      <c r="Q537" s="195"/>
      <c r="R537" s="195"/>
      <c r="S537" s="195"/>
      <c r="T537" s="195"/>
      <c r="U537" s="195"/>
      <c r="V537" s="195"/>
      <c r="W537" s="195"/>
      <c r="X537" s="195"/>
      <c r="Y537" s="195"/>
    </row>
    <row r="538" spans="1:25" ht="12.75" customHeight="1" x14ac:dyDescent="0.3">
      <c r="A538" s="195"/>
      <c r="B538" s="195"/>
      <c r="C538" s="195"/>
      <c r="D538" s="195"/>
      <c r="E538" s="195"/>
      <c r="F538" s="195"/>
      <c r="G538" s="195"/>
      <c r="H538" s="195"/>
      <c r="I538" s="195"/>
      <c r="J538" s="195"/>
      <c r="K538" s="195"/>
      <c r="L538" s="195"/>
      <c r="M538" s="195"/>
      <c r="N538" s="195"/>
      <c r="O538" s="195"/>
      <c r="P538" s="195"/>
      <c r="Q538" s="195"/>
      <c r="R538" s="195"/>
      <c r="S538" s="195"/>
      <c r="T538" s="195"/>
      <c r="U538" s="195"/>
      <c r="V538" s="195"/>
      <c r="W538" s="195"/>
      <c r="X538" s="195"/>
      <c r="Y538" s="195"/>
    </row>
    <row r="539" spans="1:25" ht="12.75" customHeight="1" x14ac:dyDescent="0.3">
      <c r="A539" s="195"/>
      <c r="B539" s="195"/>
      <c r="C539" s="195"/>
      <c r="D539" s="195"/>
      <c r="E539" s="195"/>
      <c r="F539" s="195"/>
      <c r="G539" s="195"/>
      <c r="H539" s="195"/>
      <c r="I539" s="195"/>
      <c r="J539" s="195"/>
      <c r="K539" s="195"/>
      <c r="L539" s="195"/>
      <c r="M539" s="195"/>
      <c r="N539" s="195"/>
      <c r="O539" s="195"/>
      <c r="P539" s="195"/>
      <c r="Q539" s="195"/>
      <c r="R539" s="195"/>
      <c r="S539" s="195"/>
      <c r="T539" s="195"/>
      <c r="U539" s="195"/>
      <c r="V539" s="195"/>
      <c r="W539" s="195"/>
      <c r="X539" s="195"/>
      <c r="Y539" s="195"/>
    </row>
    <row r="540" spans="1:25" ht="12.75" customHeight="1" x14ac:dyDescent="0.3">
      <c r="A540" s="195"/>
      <c r="B540" s="195"/>
      <c r="C540" s="195"/>
      <c r="D540" s="195"/>
      <c r="E540" s="195"/>
      <c r="F540" s="195"/>
      <c r="G540" s="195"/>
      <c r="H540" s="195"/>
      <c r="I540" s="195"/>
      <c r="J540" s="195"/>
      <c r="K540" s="195"/>
      <c r="L540" s="195"/>
      <c r="M540" s="195"/>
      <c r="N540" s="195"/>
      <c r="O540" s="195"/>
      <c r="P540" s="195"/>
      <c r="Q540" s="195"/>
      <c r="R540" s="195"/>
      <c r="S540" s="195"/>
      <c r="T540" s="195"/>
      <c r="U540" s="195"/>
      <c r="V540" s="195"/>
      <c r="W540" s="195"/>
      <c r="X540" s="195"/>
      <c r="Y540" s="195"/>
    </row>
    <row r="541" spans="1:25" ht="12.75" customHeight="1" x14ac:dyDescent="0.3">
      <c r="A541" s="195"/>
      <c r="B541" s="195"/>
      <c r="C541" s="195"/>
      <c r="D541" s="195"/>
      <c r="E541" s="195"/>
      <c r="F541" s="195"/>
      <c r="G541" s="195"/>
      <c r="H541" s="195"/>
      <c r="I541" s="195"/>
      <c r="J541" s="195"/>
      <c r="K541" s="195"/>
      <c r="L541" s="195"/>
      <c r="M541" s="195"/>
      <c r="N541" s="195"/>
      <c r="O541" s="195"/>
      <c r="P541" s="195"/>
      <c r="Q541" s="195"/>
      <c r="R541" s="195"/>
      <c r="S541" s="195"/>
      <c r="T541" s="195"/>
      <c r="U541" s="195"/>
      <c r="V541" s="195"/>
      <c r="W541" s="195"/>
      <c r="X541" s="195"/>
      <c r="Y541" s="195"/>
    </row>
    <row r="542" spans="1:25" ht="12.75" customHeight="1" x14ac:dyDescent="0.3">
      <c r="A542" s="195"/>
      <c r="B542" s="195"/>
      <c r="C542" s="195"/>
      <c r="D542" s="195"/>
      <c r="E542" s="195"/>
      <c r="F542" s="195"/>
      <c r="G542" s="195"/>
      <c r="H542" s="195"/>
      <c r="I542" s="195"/>
      <c r="J542" s="195"/>
      <c r="K542" s="195"/>
      <c r="L542" s="195"/>
      <c r="M542" s="195"/>
      <c r="N542" s="195"/>
      <c r="O542" s="195"/>
      <c r="P542" s="195"/>
      <c r="Q542" s="195"/>
      <c r="R542" s="195"/>
      <c r="S542" s="195"/>
      <c r="T542" s="195"/>
      <c r="U542" s="195"/>
      <c r="V542" s="195"/>
      <c r="W542" s="195"/>
      <c r="X542" s="195"/>
      <c r="Y542" s="195"/>
    </row>
    <row r="543" spans="1:25" ht="12.75" customHeight="1" x14ac:dyDescent="0.3">
      <c r="A543" s="195"/>
      <c r="B543" s="195"/>
      <c r="C543" s="195"/>
      <c r="D543" s="195"/>
      <c r="E543" s="195"/>
      <c r="F543" s="195"/>
      <c r="G543" s="195"/>
      <c r="H543" s="195"/>
      <c r="I543" s="195"/>
      <c r="J543" s="195"/>
      <c r="K543" s="195"/>
      <c r="L543" s="195"/>
      <c r="M543" s="195"/>
      <c r="N543" s="195"/>
      <c r="O543" s="195"/>
      <c r="P543" s="195"/>
      <c r="Q543" s="195"/>
      <c r="R543" s="195"/>
      <c r="S543" s="195"/>
      <c r="T543" s="195"/>
      <c r="U543" s="195"/>
      <c r="V543" s="195"/>
      <c r="W543" s="195"/>
      <c r="X543" s="195"/>
      <c r="Y543" s="195"/>
    </row>
    <row r="544" spans="1:25" ht="12.75" customHeight="1" x14ac:dyDescent="0.3">
      <c r="A544" s="195"/>
      <c r="B544" s="195"/>
      <c r="C544" s="195"/>
      <c r="D544" s="195"/>
      <c r="E544" s="195"/>
      <c r="F544" s="195"/>
      <c r="G544" s="195"/>
      <c r="H544" s="195"/>
      <c r="I544" s="195"/>
      <c r="J544" s="195"/>
      <c r="K544" s="195"/>
      <c r="L544" s="195"/>
      <c r="M544" s="195"/>
      <c r="N544" s="195"/>
      <c r="O544" s="195"/>
      <c r="P544" s="195"/>
      <c r="Q544" s="195"/>
      <c r="R544" s="195"/>
      <c r="S544" s="195"/>
      <c r="T544" s="195"/>
      <c r="U544" s="195"/>
      <c r="V544" s="195"/>
      <c r="W544" s="195"/>
      <c r="X544" s="195"/>
      <c r="Y544" s="195"/>
    </row>
    <row r="545" spans="1:25" ht="12.75" customHeight="1" x14ac:dyDescent="0.3">
      <c r="A545" s="195"/>
      <c r="B545" s="195"/>
      <c r="C545" s="195"/>
      <c r="D545" s="195"/>
      <c r="E545" s="195"/>
      <c r="F545" s="195"/>
      <c r="G545" s="195"/>
      <c r="H545" s="195"/>
      <c r="I545" s="195"/>
      <c r="J545" s="195"/>
      <c r="K545" s="195"/>
      <c r="L545" s="195"/>
      <c r="M545" s="195"/>
      <c r="N545" s="195"/>
      <c r="O545" s="195"/>
      <c r="P545" s="195"/>
      <c r="Q545" s="195"/>
      <c r="R545" s="195"/>
      <c r="S545" s="195"/>
      <c r="T545" s="195"/>
      <c r="U545" s="195"/>
      <c r="V545" s="195"/>
      <c r="W545" s="195"/>
      <c r="X545" s="195"/>
      <c r="Y545" s="195"/>
    </row>
    <row r="546" spans="1:25" ht="12.75" customHeight="1" x14ac:dyDescent="0.3">
      <c r="A546" s="195"/>
      <c r="B546" s="195"/>
      <c r="C546" s="195"/>
      <c r="D546" s="195"/>
      <c r="E546" s="195"/>
      <c r="F546" s="195"/>
      <c r="G546" s="195"/>
      <c r="H546" s="195"/>
      <c r="I546" s="195"/>
      <c r="J546" s="195"/>
      <c r="K546" s="195"/>
      <c r="L546" s="195"/>
      <c r="M546" s="195"/>
      <c r="N546" s="195"/>
      <c r="O546" s="195"/>
      <c r="P546" s="195"/>
      <c r="Q546" s="195"/>
      <c r="R546" s="195"/>
      <c r="S546" s="195"/>
      <c r="T546" s="195"/>
      <c r="U546" s="195"/>
      <c r="V546" s="195"/>
      <c r="W546" s="195"/>
      <c r="X546" s="195"/>
      <c r="Y546" s="195"/>
    </row>
    <row r="547" spans="1:25" ht="12.75" customHeight="1" x14ac:dyDescent="0.3">
      <c r="A547" s="195"/>
      <c r="B547" s="195"/>
      <c r="C547" s="195"/>
      <c r="D547" s="195"/>
      <c r="E547" s="195"/>
      <c r="F547" s="195"/>
      <c r="G547" s="195"/>
      <c r="H547" s="195"/>
      <c r="I547" s="195"/>
      <c r="J547" s="195"/>
      <c r="K547" s="195"/>
      <c r="L547" s="195"/>
      <c r="M547" s="195"/>
      <c r="N547" s="195"/>
      <c r="O547" s="195"/>
      <c r="P547" s="195"/>
      <c r="Q547" s="195"/>
      <c r="R547" s="195"/>
      <c r="S547" s="195"/>
      <c r="T547" s="195"/>
      <c r="U547" s="195"/>
      <c r="V547" s="195"/>
      <c r="W547" s="195"/>
      <c r="X547" s="195"/>
      <c r="Y547" s="195"/>
    </row>
    <row r="548" spans="1:25" ht="12.75" customHeight="1" x14ac:dyDescent="0.3">
      <c r="A548" s="195"/>
      <c r="B548" s="195"/>
      <c r="C548" s="195"/>
      <c r="D548" s="195"/>
      <c r="E548" s="195"/>
      <c r="F548" s="195"/>
      <c r="G548" s="195"/>
      <c r="H548" s="195"/>
      <c r="I548" s="195"/>
      <c r="J548" s="195"/>
      <c r="K548" s="195"/>
      <c r="L548" s="195"/>
      <c r="M548" s="195"/>
      <c r="N548" s="195"/>
      <c r="O548" s="195"/>
      <c r="P548" s="195"/>
      <c r="Q548" s="195"/>
      <c r="R548" s="195"/>
      <c r="S548" s="195"/>
      <c r="T548" s="195"/>
      <c r="U548" s="195"/>
      <c r="V548" s="195"/>
      <c r="W548" s="195"/>
      <c r="X548" s="195"/>
      <c r="Y548" s="195"/>
    </row>
    <row r="549" spans="1:25" ht="12.75" customHeight="1" x14ac:dyDescent="0.3">
      <c r="A549" s="195"/>
      <c r="B549" s="195"/>
      <c r="C549" s="195"/>
      <c r="D549" s="195"/>
      <c r="E549" s="195"/>
      <c r="F549" s="195"/>
      <c r="G549" s="195"/>
      <c r="H549" s="195"/>
      <c r="I549" s="195"/>
      <c r="J549" s="195"/>
      <c r="K549" s="195"/>
      <c r="L549" s="195"/>
      <c r="M549" s="195"/>
      <c r="N549" s="195"/>
      <c r="O549" s="195"/>
      <c r="P549" s="195"/>
      <c r="Q549" s="195"/>
      <c r="R549" s="195"/>
      <c r="S549" s="195"/>
      <c r="T549" s="195"/>
      <c r="U549" s="195"/>
      <c r="V549" s="195"/>
      <c r="W549" s="195"/>
      <c r="X549" s="195"/>
      <c r="Y549" s="195"/>
    </row>
    <row r="550" spans="1:25" ht="12.75" customHeight="1" x14ac:dyDescent="0.3">
      <c r="A550" s="195"/>
      <c r="B550" s="195"/>
      <c r="C550" s="195"/>
      <c r="D550" s="195"/>
      <c r="E550" s="195"/>
      <c r="F550" s="195"/>
      <c r="G550" s="195"/>
      <c r="H550" s="195"/>
      <c r="I550" s="195"/>
      <c r="J550" s="195"/>
      <c r="K550" s="195"/>
      <c r="L550" s="195"/>
      <c r="M550" s="195"/>
      <c r="N550" s="195"/>
      <c r="O550" s="195"/>
      <c r="P550" s="195"/>
      <c r="Q550" s="195"/>
      <c r="R550" s="195"/>
      <c r="S550" s="195"/>
      <c r="T550" s="195"/>
      <c r="U550" s="195"/>
      <c r="V550" s="195"/>
      <c r="W550" s="195"/>
      <c r="X550" s="195"/>
      <c r="Y550" s="195"/>
    </row>
    <row r="551" spans="1:25" ht="12.75" customHeight="1" x14ac:dyDescent="0.3">
      <c r="A551" s="195"/>
      <c r="B551" s="195"/>
      <c r="C551" s="195"/>
      <c r="D551" s="195"/>
      <c r="E551" s="195"/>
      <c r="F551" s="195"/>
      <c r="G551" s="195"/>
      <c r="H551" s="195"/>
      <c r="I551" s="195"/>
      <c r="J551" s="195"/>
      <c r="K551" s="195"/>
      <c r="L551" s="195"/>
      <c r="M551" s="195"/>
      <c r="N551" s="195"/>
      <c r="O551" s="195"/>
      <c r="P551" s="195"/>
      <c r="Q551" s="195"/>
      <c r="R551" s="195"/>
      <c r="S551" s="195"/>
      <c r="T551" s="195"/>
      <c r="U551" s="195"/>
      <c r="V551" s="195"/>
      <c r="W551" s="195"/>
      <c r="X551" s="195"/>
      <c r="Y551" s="195"/>
    </row>
    <row r="552" spans="1:25" ht="12.75" customHeight="1" x14ac:dyDescent="0.3">
      <c r="A552" s="195"/>
      <c r="B552" s="195"/>
      <c r="C552" s="195"/>
      <c r="D552" s="195"/>
      <c r="E552" s="195"/>
      <c r="F552" s="195"/>
      <c r="G552" s="195"/>
      <c r="H552" s="195"/>
      <c r="I552" s="195"/>
      <c r="J552" s="195"/>
      <c r="K552" s="195"/>
      <c r="L552" s="195"/>
      <c r="M552" s="195"/>
      <c r="N552" s="195"/>
      <c r="O552" s="195"/>
      <c r="P552" s="195"/>
      <c r="Q552" s="195"/>
      <c r="R552" s="195"/>
      <c r="S552" s="195"/>
      <c r="T552" s="195"/>
      <c r="U552" s="195"/>
      <c r="V552" s="195"/>
      <c r="W552" s="195"/>
      <c r="X552" s="195"/>
      <c r="Y552" s="195"/>
    </row>
    <row r="553" spans="1:25" ht="12.75" customHeight="1" x14ac:dyDescent="0.3">
      <c r="A553" s="195"/>
      <c r="B553" s="195"/>
      <c r="C553" s="195"/>
      <c r="D553" s="195"/>
      <c r="E553" s="195"/>
      <c r="F553" s="195"/>
      <c r="G553" s="195"/>
      <c r="H553" s="195"/>
      <c r="I553" s="195"/>
      <c r="J553" s="195"/>
      <c r="K553" s="195"/>
      <c r="L553" s="195"/>
      <c r="M553" s="195"/>
      <c r="N553" s="195"/>
      <c r="O553" s="195"/>
      <c r="P553" s="195"/>
      <c r="Q553" s="195"/>
      <c r="R553" s="195"/>
      <c r="S553" s="195"/>
      <c r="T553" s="195"/>
      <c r="U553" s="195"/>
      <c r="V553" s="195"/>
      <c r="W553" s="195"/>
      <c r="X553" s="195"/>
      <c r="Y553" s="195"/>
    </row>
    <row r="554" spans="1:25" ht="12.75" customHeight="1" x14ac:dyDescent="0.3">
      <c r="A554" s="195"/>
      <c r="B554" s="195"/>
      <c r="C554" s="195"/>
      <c r="D554" s="195"/>
      <c r="E554" s="195"/>
      <c r="F554" s="195"/>
      <c r="G554" s="195"/>
      <c r="H554" s="195"/>
      <c r="I554" s="195"/>
      <c r="J554" s="195"/>
      <c r="K554" s="195"/>
      <c r="L554" s="195"/>
      <c r="M554" s="195"/>
      <c r="N554" s="195"/>
      <c r="O554" s="195"/>
      <c r="P554" s="195"/>
      <c r="Q554" s="195"/>
      <c r="R554" s="195"/>
      <c r="S554" s="195"/>
      <c r="T554" s="195"/>
      <c r="U554" s="195"/>
      <c r="V554" s="195"/>
      <c r="W554" s="195"/>
      <c r="X554" s="195"/>
      <c r="Y554" s="195"/>
    </row>
    <row r="555" spans="1:25" ht="12.75" customHeight="1" x14ac:dyDescent="0.3">
      <c r="A555" s="195"/>
      <c r="B555" s="195"/>
      <c r="C555" s="195"/>
      <c r="D555" s="195"/>
      <c r="E555" s="195"/>
      <c r="F555" s="195"/>
      <c r="G555" s="195"/>
      <c r="H555" s="195"/>
      <c r="I555" s="195"/>
      <c r="J555" s="195"/>
      <c r="K555" s="195"/>
      <c r="L555" s="195"/>
      <c r="M555" s="195"/>
      <c r="N555" s="195"/>
      <c r="O555" s="195"/>
      <c r="P555" s="195"/>
      <c r="Q555" s="195"/>
      <c r="R555" s="195"/>
      <c r="S555" s="195"/>
      <c r="T555" s="195"/>
      <c r="U555" s="195"/>
      <c r="V555" s="195"/>
      <c r="W555" s="195"/>
      <c r="X555" s="195"/>
      <c r="Y555" s="195"/>
    </row>
    <row r="556" spans="1:25" ht="12.75" customHeight="1" x14ac:dyDescent="0.3">
      <c r="A556" s="195"/>
      <c r="B556" s="195"/>
      <c r="C556" s="195"/>
      <c r="D556" s="195"/>
      <c r="E556" s="195"/>
      <c r="F556" s="195"/>
      <c r="G556" s="195"/>
      <c r="H556" s="195"/>
      <c r="I556" s="195"/>
      <c r="J556" s="195"/>
      <c r="K556" s="195"/>
      <c r="L556" s="195"/>
      <c r="M556" s="195"/>
      <c r="N556" s="195"/>
      <c r="O556" s="195"/>
      <c r="P556" s="195"/>
      <c r="Q556" s="195"/>
      <c r="R556" s="195"/>
      <c r="S556" s="195"/>
      <c r="T556" s="195"/>
      <c r="U556" s="195"/>
      <c r="V556" s="195"/>
      <c r="W556" s="195"/>
      <c r="X556" s="195"/>
      <c r="Y556" s="195"/>
    </row>
    <row r="557" spans="1:25" ht="12.75" customHeight="1" x14ac:dyDescent="0.3">
      <c r="A557" s="195"/>
      <c r="B557" s="195"/>
      <c r="C557" s="195"/>
      <c r="D557" s="195"/>
      <c r="E557" s="195"/>
      <c r="F557" s="195"/>
      <c r="G557" s="195"/>
      <c r="H557" s="195"/>
      <c r="I557" s="195"/>
      <c r="J557" s="195"/>
      <c r="K557" s="195"/>
      <c r="L557" s="195"/>
      <c r="M557" s="195"/>
      <c r="N557" s="195"/>
      <c r="O557" s="195"/>
      <c r="P557" s="195"/>
      <c r="Q557" s="195"/>
      <c r="R557" s="195"/>
      <c r="S557" s="195"/>
      <c r="T557" s="195"/>
      <c r="U557" s="195"/>
      <c r="V557" s="195"/>
      <c r="W557" s="195"/>
      <c r="X557" s="195"/>
      <c r="Y557" s="195"/>
    </row>
    <row r="558" spans="1:25" ht="12.75" customHeight="1" x14ac:dyDescent="0.3">
      <c r="A558" s="195"/>
      <c r="B558" s="195"/>
      <c r="C558" s="195"/>
      <c r="D558" s="195"/>
      <c r="E558" s="195"/>
      <c r="F558" s="195"/>
      <c r="G558" s="195"/>
      <c r="H558" s="195"/>
      <c r="I558" s="195"/>
      <c r="J558" s="195"/>
      <c r="K558" s="195"/>
      <c r="L558" s="195"/>
      <c r="M558" s="195"/>
      <c r="N558" s="195"/>
      <c r="O558" s="195"/>
      <c r="P558" s="195"/>
      <c r="Q558" s="195"/>
      <c r="R558" s="195"/>
      <c r="S558" s="195"/>
      <c r="T558" s="195"/>
      <c r="U558" s="195"/>
      <c r="V558" s="195"/>
      <c r="W558" s="195"/>
      <c r="X558" s="195"/>
      <c r="Y558" s="195"/>
    </row>
    <row r="559" spans="1:25" ht="12.75" customHeight="1" x14ac:dyDescent="0.3">
      <c r="A559" s="195"/>
      <c r="B559" s="195"/>
      <c r="C559" s="195"/>
      <c r="D559" s="195"/>
      <c r="E559" s="195"/>
      <c r="F559" s="195"/>
      <c r="G559" s="195"/>
      <c r="H559" s="195"/>
      <c r="I559" s="195"/>
      <c r="J559" s="195"/>
      <c r="K559" s="195"/>
      <c r="L559" s="195"/>
      <c r="M559" s="195"/>
      <c r="N559" s="195"/>
      <c r="O559" s="195"/>
      <c r="P559" s="195"/>
      <c r="Q559" s="195"/>
      <c r="R559" s="195"/>
      <c r="S559" s="195"/>
      <c r="T559" s="195"/>
      <c r="U559" s="195"/>
      <c r="V559" s="195"/>
      <c r="W559" s="195"/>
      <c r="X559" s="195"/>
      <c r="Y559" s="195"/>
    </row>
    <row r="560" spans="1:25" ht="12.75" customHeight="1" x14ac:dyDescent="0.3">
      <c r="A560" s="195"/>
      <c r="B560" s="195"/>
      <c r="C560" s="195"/>
      <c r="D560" s="195"/>
      <c r="E560" s="195"/>
      <c r="F560" s="195"/>
      <c r="G560" s="195"/>
      <c r="H560" s="195"/>
      <c r="I560" s="195"/>
      <c r="J560" s="195"/>
      <c r="K560" s="195"/>
      <c r="L560" s="195"/>
      <c r="M560" s="195"/>
      <c r="N560" s="195"/>
      <c r="O560" s="195"/>
      <c r="P560" s="195"/>
      <c r="Q560" s="195"/>
      <c r="R560" s="195"/>
      <c r="S560" s="195"/>
      <c r="T560" s="195"/>
      <c r="U560" s="195"/>
      <c r="V560" s="195"/>
      <c r="W560" s="195"/>
      <c r="X560" s="195"/>
      <c r="Y560" s="195"/>
    </row>
    <row r="561" spans="1:25" ht="12.75" customHeight="1" x14ac:dyDescent="0.3">
      <c r="A561" s="195"/>
      <c r="B561" s="195"/>
      <c r="C561" s="195"/>
      <c r="D561" s="195"/>
      <c r="E561" s="195"/>
      <c r="F561" s="195"/>
      <c r="G561" s="195"/>
      <c r="H561" s="195"/>
      <c r="I561" s="195"/>
      <c r="J561" s="195"/>
      <c r="K561" s="195"/>
      <c r="L561" s="195"/>
      <c r="M561" s="195"/>
      <c r="N561" s="195"/>
      <c r="O561" s="195"/>
      <c r="P561" s="195"/>
      <c r="Q561" s="195"/>
      <c r="R561" s="195"/>
      <c r="S561" s="195"/>
      <c r="T561" s="195"/>
      <c r="U561" s="195"/>
      <c r="V561" s="195"/>
      <c r="W561" s="195"/>
      <c r="X561" s="195"/>
      <c r="Y561" s="195"/>
    </row>
    <row r="562" spans="1:25" ht="12.75" customHeight="1" x14ac:dyDescent="0.3">
      <c r="B562" s="195"/>
      <c r="C562" s="195"/>
      <c r="D562" s="195"/>
    </row>
  </sheetData>
  <mergeCells count="6">
    <mergeCell ref="B63:O75"/>
    <mergeCell ref="B60:Y61"/>
    <mergeCell ref="B2:Y3"/>
    <mergeCell ref="B5:O17"/>
    <mergeCell ref="B19:Y20"/>
    <mergeCell ref="B22:O34"/>
  </mergeCells>
  <pageMargins left="0.23622047244094491" right="0.23622047244094491" top="0.74803149606299213" bottom="0.74803149606299213" header="0.31496062992125984" footer="0.31496062992125984"/>
  <pageSetup paperSize="9" fitToWidth="0" fitToHeight="0" orientation="landscape" r:id="rId1"/>
  <headerFooter>
    <oddHeader xml:space="preserve">&amp;L&amp;G&amp;R&amp;18 </oddHeader>
    <oddFooter>&amp;C&amp;"Verdana,Regular"&amp;8&amp;P / &amp;K000000&amp;N&amp;LFHP2X63PFRYJ-846150512-58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4415A-E500-4DF2-AF83-025052ADE78D}">
  <sheetPr codeName="Sheet14"/>
  <dimension ref="A1:Y674"/>
  <sheetViews>
    <sheetView topLeftCell="A145" zoomScale="85" zoomScaleNormal="85" workbookViewId="0">
      <selection activeCell="E167" sqref="E167:J170"/>
    </sheetView>
  </sheetViews>
  <sheetFormatPr defaultColWidth="10.44140625" defaultRowHeight="12.75" customHeight="1" x14ac:dyDescent="0.25"/>
  <cols>
    <col min="1" max="1" width="10.44140625" style="264"/>
    <col min="2" max="2" width="43.88671875" style="264" customWidth="1"/>
    <col min="3" max="3" width="11.109375" style="264" bestFit="1" customWidth="1"/>
    <col min="4" max="4" width="16" style="264" bestFit="1" customWidth="1"/>
    <col min="5" max="5" width="19.6640625" style="264" customWidth="1"/>
    <col min="6" max="6" width="23" style="264" customWidth="1"/>
    <col min="7" max="7" width="16.33203125" style="264" customWidth="1"/>
    <col min="8" max="8" width="14.44140625" style="264" customWidth="1"/>
    <col min="9" max="9" width="15.109375" style="264" customWidth="1"/>
    <col min="10" max="10" width="15.6640625" style="264" bestFit="1" customWidth="1"/>
    <col min="11" max="25" width="10.44140625" style="264"/>
    <col min="26" max="16384" width="10.44140625" style="347"/>
  </cols>
  <sheetData>
    <row r="1" spans="1:25" s="264" customFormat="1" ht="12.75" customHeight="1" x14ac:dyDescent="0.3">
      <c r="A1" s="195"/>
      <c r="B1" s="195"/>
      <c r="C1" s="195"/>
      <c r="D1" s="195"/>
      <c r="E1" s="195"/>
      <c r="F1" s="195"/>
      <c r="G1" s="195"/>
      <c r="H1" s="195"/>
      <c r="I1" s="195"/>
      <c r="J1" s="195"/>
      <c r="K1" s="195"/>
      <c r="L1" s="195"/>
      <c r="M1" s="195"/>
      <c r="N1" s="195"/>
      <c r="O1" s="195"/>
      <c r="P1" s="195"/>
      <c r="Q1" s="195"/>
      <c r="R1" s="195"/>
      <c r="S1" s="195"/>
      <c r="T1" s="195"/>
      <c r="U1" s="195"/>
      <c r="V1" s="195"/>
      <c r="W1" s="195"/>
      <c r="X1" s="195"/>
      <c r="Y1" s="195"/>
    </row>
    <row r="2" spans="1:25" s="264" customFormat="1" ht="12.75" customHeight="1" x14ac:dyDescent="0.3">
      <c r="A2" s="185"/>
      <c r="B2" s="568" t="s">
        <v>245</v>
      </c>
      <c r="C2" s="568"/>
      <c r="D2" s="568"/>
      <c r="E2" s="568"/>
      <c r="F2" s="568"/>
      <c r="G2" s="568"/>
      <c r="H2" s="568"/>
      <c r="I2" s="568"/>
      <c r="J2" s="568"/>
      <c r="K2" s="568"/>
      <c r="L2" s="568"/>
      <c r="M2" s="568"/>
      <c r="N2" s="568"/>
      <c r="O2" s="568"/>
      <c r="P2" s="568"/>
      <c r="Q2" s="568"/>
      <c r="R2" s="568"/>
      <c r="S2" s="568"/>
      <c r="T2" s="568"/>
      <c r="U2" s="568"/>
      <c r="V2" s="568"/>
      <c r="W2" s="568"/>
      <c r="X2" s="568"/>
      <c r="Y2" s="568"/>
    </row>
    <row r="3" spans="1:25" s="264" customFormat="1" ht="12.75" customHeight="1" x14ac:dyDescent="0.3">
      <c r="A3" s="185"/>
      <c r="B3" s="568"/>
      <c r="C3" s="568"/>
      <c r="D3" s="568"/>
      <c r="E3" s="568"/>
      <c r="F3" s="568"/>
      <c r="G3" s="568"/>
      <c r="H3" s="568"/>
      <c r="I3" s="568"/>
      <c r="J3" s="568"/>
      <c r="K3" s="568"/>
      <c r="L3" s="568"/>
      <c r="M3" s="568"/>
      <c r="N3" s="568"/>
      <c r="O3" s="568"/>
      <c r="P3" s="568"/>
      <c r="Q3" s="568"/>
      <c r="R3" s="568"/>
      <c r="S3" s="568"/>
      <c r="T3" s="568"/>
      <c r="U3" s="568"/>
      <c r="V3" s="568"/>
      <c r="W3" s="568"/>
      <c r="X3" s="568"/>
      <c r="Y3" s="568"/>
    </row>
    <row r="4" spans="1:25" s="264" customFormat="1" ht="12.75" customHeight="1" thickBot="1" x14ac:dyDescent="0.35">
      <c r="A4" s="195"/>
      <c r="B4" s="195"/>
      <c r="C4" s="195"/>
      <c r="D4" s="195"/>
      <c r="E4" s="195"/>
      <c r="F4" s="195"/>
      <c r="G4" s="195"/>
      <c r="H4" s="195"/>
      <c r="I4" s="195"/>
      <c r="J4" s="195"/>
      <c r="K4" s="195"/>
      <c r="L4" s="195"/>
      <c r="M4" s="195"/>
      <c r="N4" s="195"/>
      <c r="O4" s="195"/>
      <c r="P4" s="195"/>
      <c r="Q4" s="195"/>
      <c r="R4" s="195"/>
      <c r="S4" s="195"/>
      <c r="T4" s="195"/>
      <c r="U4" s="195"/>
      <c r="V4" s="195"/>
      <c r="W4" s="195"/>
      <c r="X4" s="195"/>
      <c r="Y4" s="195"/>
    </row>
    <row r="5" spans="1:25" s="264" customFormat="1" ht="12.75" customHeight="1" x14ac:dyDescent="0.3">
      <c r="A5" s="195"/>
      <c r="B5" s="659" t="s">
        <v>584</v>
      </c>
      <c r="C5" s="660"/>
      <c r="D5" s="660"/>
      <c r="E5" s="660"/>
      <c r="F5" s="660"/>
      <c r="G5" s="660"/>
      <c r="H5" s="660"/>
      <c r="I5" s="660"/>
      <c r="J5" s="660"/>
      <c r="K5" s="660"/>
      <c r="L5" s="660"/>
      <c r="M5" s="660"/>
      <c r="N5" s="660"/>
      <c r="O5" s="661"/>
      <c r="P5" s="195"/>
      <c r="Q5" s="195"/>
      <c r="R5" s="195"/>
      <c r="S5" s="195"/>
      <c r="T5" s="195"/>
      <c r="U5" s="195"/>
      <c r="V5" s="195"/>
      <c r="W5" s="195"/>
      <c r="X5" s="195"/>
      <c r="Y5" s="195"/>
    </row>
    <row r="6" spans="1:25" s="264" customFormat="1" ht="12.75" customHeight="1" x14ac:dyDescent="0.3">
      <c r="A6" s="195"/>
      <c r="B6" s="662"/>
      <c r="C6" s="663"/>
      <c r="D6" s="663"/>
      <c r="E6" s="663"/>
      <c r="F6" s="663"/>
      <c r="G6" s="663"/>
      <c r="H6" s="663"/>
      <c r="I6" s="663"/>
      <c r="J6" s="663"/>
      <c r="K6" s="663"/>
      <c r="L6" s="663"/>
      <c r="M6" s="663"/>
      <c r="N6" s="663"/>
      <c r="O6" s="664"/>
      <c r="P6" s="195"/>
      <c r="Q6" s="195"/>
      <c r="R6" s="195"/>
      <c r="S6" s="195"/>
      <c r="T6" s="195"/>
      <c r="U6" s="195"/>
      <c r="V6" s="195"/>
      <c r="W6" s="195"/>
      <c r="X6" s="195"/>
      <c r="Y6" s="195"/>
    </row>
    <row r="7" spans="1:25" s="264" customFormat="1" ht="12.75" customHeight="1" x14ac:dyDescent="0.3">
      <c r="A7" s="195"/>
      <c r="B7" s="662"/>
      <c r="C7" s="663"/>
      <c r="D7" s="663"/>
      <c r="E7" s="663"/>
      <c r="F7" s="663"/>
      <c r="G7" s="663"/>
      <c r="H7" s="663"/>
      <c r="I7" s="663"/>
      <c r="J7" s="663"/>
      <c r="K7" s="663"/>
      <c r="L7" s="663"/>
      <c r="M7" s="663"/>
      <c r="N7" s="663"/>
      <c r="O7" s="664"/>
      <c r="P7" s="195"/>
      <c r="Q7" s="195"/>
      <c r="R7" s="195"/>
      <c r="S7" s="195"/>
      <c r="T7" s="195"/>
      <c r="U7" s="195"/>
      <c r="V7" s="195"/>
      <c r="W7" s="195"/>
      <c r="X7" s="195"/>
      <c r="Y7" s="195"/>
    </row>
    <row r="8" spans="1:25" s="264" customFormat="1" ht="12.75" customHeight="1" x14ac:dyDescent="0.3">
      <c r="A8" s="195"/>
      <c r="B8" s="662"/>
      <c r="C8" s="663"/>
      <c r="D8" s="663"/>
      <c r="E8" s="663"/>
      <c r="F8" s="663"/>
      <c r="G8" s="663"/>
      <c r="H8" s="663"/>
      <c r="I8" s="663"/>
      <c r="J8" s="663"/>
      <c r="K8" s="663"/>
      <c r="L8" s="663"/>
      <c r="M8" s="663"/>
      <c r="N8" s="663"/>
      <c r="O8" s="664"/>
      <c r="P8" s="195"/>
      <c r="Q8" s="195"/>
      <c r="R8" s="195"/>
      <c r="S8" s="195"/>
      <c r="T8" s="195"/>
      <c r="U8" s="195"/>
      <c r="V8" s="195"/>
      <c r="W8" s="195"/>
      <c r="X8" s="195"/>
      <c r="Y8" s="195"/>
    </row>
    <row r="9" spans="1:25" s="264" customFormat="1" ht="12.75" customHeight="1" x14ac:dyDescent="0.3">
      <c r="A9" s="195"/>
      <c r="B9" s="662"/>
      <c r="C9" s="663"/>
      <c r="D9" s="663"/>
      <c r="E9" s="663"/>
      <c r="F9" s="663"/>
      <c r="G9" s="663"/>
      <c r="H9" s="663"/>
      <c r="I9" s="663"/>
      <c r="J9" s="663"/>
      <c r="K9" s="663"/>
      <c r="L9" s="663"/>
      <c r="M9" s="663"/>
      <c r="N9" s="663"/>
      <c r="O9" s="664"/>
      <c r="P9" s="195"/>
      <c r="Q9" s="195"/>
      <c r="R9" s="195"/>
      <c r="S9" s="195"/>
      <c r="T9" s="195"/>
      <c r="U9" s="195"/>
      <c r="V9" s="195"/>
      <c r="W9" s="195"/>
      <c r="X9" s="195"/>
      <c r="Y9" s="195"/>
    </row>
    <row r="10" spans="1:25" s="264" customFormat="1" ht="12.75" customHeight="1" x14ac:dyDescent="0.3">
      <c r="A10" s="195"/>
      <c r="B10" s="662"/>
      <c r="C10" s="663"/>
      <c r="D10" s="663"/>
      <c r="E10" s="663"/>
      <c r="F10" s="663"/>
      <c r="G10" s="663"/>
      <c r="H10" s="663"/>
      <c r="I10" s="663"/>
      <c r="J10" s="663"/>
      <c r="K10" s="663"/>
      <c r="L10" s="663"/>
      <c r="M10" s="663"/>
      <c r="N10" s="663"/>
      <c r="O10" s="664"/>
      <c r="P10" s="195"/>
      <c r="Q10" s="195"/>
      <c r="R10" s="195"/>
      <c r="S10" s="195"/>
      <c r="T10" s="195"/>
      <c r="U10" s="195"/>
      <c r="V10" s="195"/>
      <c r="W10" s="195"/>
      <c r="X10" s="195"/>
      <c r="Y10" s="195"/>
    </row>
    <row r="11" spans="1:25" s="264" customFormat="1" ht="12.75" customHeight="1" x14ac:dyDescent="0.3">
      <c r="A11" s="195"/>
      <c r="B11" s="662"/>
      <c r="C11" s="663"/>
      <c r="D11" s="663"/>
      <c r="E11" s="663"/>
      <c r="F11" s="663"/>
      <c r="G11" s="663"/>
      <c r="H11" s="663"/>
      <c r="I11" s="663"/>
      <c r="J11" s="663"/>
      <c r="K11" s="663"/>
      <c r="L11" s="663"/>
      <c r="M11" s="663"/>
      <c r="N11" s="663"/>
      <c r="O11" s="664"/>
      <c r="P11" s="195"/>
      <c r="Q11" s="195"/>
      <c r="R11" s="195"/>
      <c r="S11" s="195"/>
      <c r="T11" s="195"/>
      <c r="U11" s="195"/>
      <c r="V11" s="195"/>
      <c r="W11" s="195"/>
      <c r="X11" s="195"/>
      <c r="Y11" s="195"/>
    </row>
    <row r="12" spans="1:25" s="264" customFormat="1" ht="12.75" customHeight="1" x14ac:dyDescent="0.3">
      <c r="A12" s="195"/>
      <c r="B12" s="662"/>
      <c r="C12" s="663"/>
      <c r="D12" s="663"/>
      <c r="E12" s="663"/>
      <c r="F12" s="663"/>
      <c r="G12" s="663"/>
      <c r="H12" s="663"/>
      <c r="I12" s="663"/>
      <c r="J12" s="663"/>
      <c r="K12" s="663"/>
      <c r="L12" s="663"/>
      <c r="M12" s="663"/>
      <c r="N12" s="663"/>
      <c r="O12" s="664"/>
      <c r="P12" s="195"/>
      <c r="Q12" s="195"/>
      <c r="R12" s="195"/>
      <c r="S12" s="195"/>
      <c r="T12" s="195"/>
      <c r="U12" s="195"/>
      <c r="V12" s="195"/>
      <c r="W12" s="195"/>
      <c r="X12" s="195"/>
      <c r="Y12" s="195"/>
    </row>
    <row r="13" spans="1:25" s="264" customFormat="1" ht="12.75" customHeight="1" x14ac:dyDescent="0.3">
      <c r="A13" s="195"/>
      <c r="B13" s="662"/>
      <c r="C13" s="663"/>
      <c r="D13" s="663"/>
      <c r="E13" s="663"/>
      <c r="F13" s="663"/>
      <c r="G13" s="663"/>
      <c r="H13" s="663"/>
      <c r="I13" s="663"/>
      <c r="J13" s="663"/>
      <c r="K13" s="663"/>
      <c r="L13" s="663"/>
      <c r="M13" s="663"/>
      <c r="N13" s="663"/>
      <c r="O13" s="664"/>
      <c r="P13" s="195"/>
      <c r="Q13" s="195"/>
      <c r="R13" s="195"/>
      <c r="S13" s="195"/>
      <c r="T13" s="195"/>
      <c r="U13" s="195"/>
      <c r="V13" s="195"/>
      <c r="W13" s="195"/>
      <c r="X13" s="195"/>
      <c r="Y13" s="195"/>
    </row>
    <row r="14" spans="1:25" s="264" customFormat="1" ht="12.75" customHeight="1" x14ac:dyDescent="0.3">
      <c r="A14" s="195"/>
      <c r="B14" s="662"/>
      <c r="C14" s="663"/>
      <c r="D14" s="663"/>
      <c r="E14" s="663"/>
      <c r="F14" s="663"/>
      <c r="G14" s="663"/>
      <c r="H14" s="663"/>
      <c r="I14" s="663"/>
      <c r="J14" s="663"/>
      <c r="K14" s="663"/>
      <c r="L14" s="663"/>
      <c r="M14" s="663"/>
      <c r="N14" s="663"/>
      <c r="O14" s="664"/>
      <c r="P14" s="195"/>
      <c r="Q14" s="195"/>
      <c r="R14" s="195"/>
      <c r="S14" s="195"/>
      <c r="T14" s="195"/>
      <c r="U14" s="195"/>
      <c r="V14" s="195"/>
      <c r="W14" s="195"/>
      <c r="X14" s="195"/>
      <c r="Y14" s="195"/>
    </row>
    <row r="15" spans="1:25" s="264" customFormat="1" ht="12.75" customHeight="1" x14ac:dyDescent="0.3">
      <c r="A15" s="195"/>
      <c r="B15" s="662"/>
      <c r="C15" s="663"/>
      <c r="D15" s="663"/>
      <c r="E15" s="663"/>
      <c r="F15" s="663"/>
      <c r="G15" s="663"/>
      <c r="H15" s="663"/>
      <c r="I15" s="663"/>
      <c r="J15" s="663"/>
      <c r="K15" s="663"/>
      <c r="L15" s="663"/>
      <c r="M15" s="663"/>
      <c r="N15" s="663"/>
      <c r="O15" s="664"/>
      <c r="P15" s="195"/>
      <c r="Q15" s="195"/>
      <c r="R15" s="195"/>
      <c r="S15" s="195"/>
      <c r="T15" s="195"/>
      <c r="U15" s="195"/>
      <c r="V15" s="195"/>
      <c r="W15" s="195"/>
      <c r="X15" s="195"/>
      <c r="Y15" s="195"/>
    </row>
    <row r="16" spans="1:25" s="264" customFormat="1" ht="12.75" customHeight="1" x14ac:dyDescent="0.3">
      <c r="A16" s="195"/>
      <c r="B16" s="662"/>
      <c r="C16" s="663"/>
      <c r="D16" s="663"/>
      <c r="E16" s="663"/>
      <c r="F16" s="663"/>
      <c r="G16" s="663"/>
      <c r="H16" s="663"/>
      <c r="I16" s="663"/>
      <c r="J16" s="663"/>
      <c r="K16" s="663"/>
      <c r="L16" s="663"/>
      <c r="M16" s="663"/>
      <c r="N16" s="663"/>
      <c r="O16" s="664"/>
      <c r="P16" s="195"/>
      <c r="Q16" s="195"/>
      <c r="R16" s="195"/>
      <c r="S16" s="195"/>
      <c r="T16" s="195"/>
      <c r="U16" s="195"/>
      <c r="V16" s="195"/>
      <c r="W16" s="195"/>
      <c r="X16" s="195"/>
      <c r="Y16" s="195"/>
    </row>
    <row r="17" spans="1:25" s="264" customFormat="1" ht="12.75" customHeight="1" x14ac:dyDescent="0.3">
      <c r="A17" s="195"/>
      <c r="B17" s="662"/>
      <c r="C17" s="663"/>
      <c r="D17" s="663"/>
      <c r="E17" s="663"/>
      <c r="F17" s="663"/>
      <c r="G17" s="663"/>
      <c r="H17" s="663"/>
      <c r="I17" s="663"/>
      <c r="J17" s="663"/>
      <c r="K17" s="663"/>
      <c r="L17" s="663"/>
      <c r="M17" s="663"/>
      <c r="N17" s="663"/>
      <c r="O17" s="664"/>
      <c r="P17" s="195"/>
      <c r="Q17" s="195"/>
      <c r="R17" s="195"/>
      <c r="S17" s="195"/>
      <c r="T17" s="195"/>
      <c r="U17" s="195"/>
      <c r="V17" s="195"/>
      <c r="W17" s="195"/>
      <c r="X17" s="195"/>
      <c r="Y17" s="195"/>
    </row>
    <row r="18" spans="1:25" s="264" customFormat="1" ht="12.75" customHeight="1" x14ac:dyDescent="0.3">
      <c r="A18" s="195"/>
      <c r="B18" s="662"/>
      <c r="C18" s="663"/>
      <c r="D18" s="663"/>
      <c r="E18" s="663"/>
      <c r="F18" s="663"/>
      <c r="G18" s="663"/>
      <c r="H18" s="663"/>
      <c r="I18" s="663"/>
      <c r="J18" s="663"/>
      <c r="K18" s="663"/>
      <c r="L18" s="663"/>
      <c r="M18" s="663"/>
      <c r="N18" s="663"/>
      <c r="O18" s="664"/>
      <c r="P18" s="195"/>
      <c r="Q18" s="195"/>
      <c r="R18" s="195"/>
      <c r="S18" s="195"/>
      <c r="T18" s="195"/>
      <c r="U18" s="195"/>
      <c r="V18" s="195"/>
      <c r="W18" s="195"/>
      <c r="X18" s="195"/>
      <c r="Y18" s="195"/>
    </row>
    <row r="19" spans="1:25" s="264" customFormat="1" ht="12.75" customHeight="1" x14ac:dyDescent="0.3">
      <c r="A19" s="195"/>
      <c r="B19" s="662"/>
      <c r="C19" s="663"/>
      <c r="D19" s="663"/>
      <c r="E19" s="663"/>
      <c r="F19" s="663"/>
      <c r="G19" s="663"/>
      <c r="H19" s="663"/>
      <c r="I19" s="663"/>
      <c r="J19" s="663"/>
      <c r="K19" s="663"/>
      <c r="L19" s="663"/>
      <c r="M19" s="663"/>
      <c r="N19" s="663"/>
      <c r="O19" s="664"/>
      <c r="P19" s="195"/>
      <c r="Q19" s="195"/>
      <c r="R19" s="195"/>
      <c r="S19" s="195"/>
      <c r="T19" s="195"/>
      <c r="U19" s="195"/>
      <c r="V19" s="195"/>
      <c r="W19" s="195"/>
      <c r="X19" s="195"/>
      <c r="Y19" s="195"/>
    </row>
    <row r="20" spans="1:25" s="264" customFormat="1" ht="12.75" customHeight="1" x14ac:dyDescent="0.3">
      <c r="A20" s="195"/>
      <c r="B20" s="662"/>
      <c r="C20" s="663"/>
      <c r="D20" s="663"/>
      <c r="E20" s="663"/>
      <c r="F20" s="663"/>
      <c r="G20" s="663"/>
      <c r="H20" s="663"/>
      <c r="I20" s="663"/>
      <c r="J20" s="663"/>
      <c r="K20" s="663"/>
      <c r="L20" s="663"/>
      <c r="M20" s="663"/>
      <c r="N20" s="663"/>
      <c r="O20" s="664"/>
      <c r="P20" s="195"/>
      <c r="Q20" s="195"/>
      <c r="R20" s="195"/>
      <c r="S20" s="195"/>
      <c r="T20" s="195"/>
      <c r="U20" s="195"/>
      <c r="V20" s="195"/>
      <c r="W20" s="195"/>
      <c r="X20" s="195"/>
      <c r="Y20" s="195"/>
    </row>
    <row r="21" spans="1:25" s="264" customFormat="1" ht="12.75" customHeight="1" x14ac:dyDescent="0.3">
      <c r="A21" s="195"/>
      <c r="B21" s="662"/>
      <c r="C21" s="663"/>
      <c r="D21" s="663"/>
      <c r="E21" s="663"/>
      <c r="F21" s="663"/>
      <c r="G21" s="663"/>
      <c r="H21" s="663"/>
      <c r="I21" s="663"/>
      <c r="J21" s="663"/>
      <c r="K21" s="663"/>
      <c r="L21" s="663"/>
      <c r="M21" s="663"/>
      <c r="N21" s="663"/>
      <c r="O21" s="664"/>
      <c r="P21" s="195"/>
      <c r="Q21" s="195"/>
      <c r="R21" s="195"/>
      <c r="S21" s="195"/>
      <c r="T21" s="195"/>
      <c r="U21" s="195"/>
      <c r="V21" s="195"/>
      <c r="W21" s="195"/>
      <c r="X21" s="195"/>
      <c r="Y21" s="195"/>
    </row>
    <row r="22" spans="1:25" s="264" customFormat="1" ht="12.75" customHeight="1" x14ac:dyDescent="0.3">
      <c r="A22" s="195"/>
      <c r="B22" s="662"/>
      <c r="C22" s="663"/>
      <c r="D22" s="663"/>
      <c r="E22" s="663"/>
      <c r="F22" s="663"/>
      <c r="G22" s="663"/>
      <c r="H22" s="663"/>
      <c r="I22" s="663"/>
      <c r="J22" s="663"/>
      <c r="K22" s="663"/>
      <c r="L22" s="663"/>
      <c r="M22" s="663"/>
      <c r="N22" s="663"/>
      <c r="O22" s="664"/>
      <c r="P22" s="195"/>
      <c r="Q22" s="195"/>
      <c r="R22" s="195"/>
      <c r="S22" s="195"/>
      <c r="T22" s="195"/>
      <c r="U22" s="195"/>
      <c r="V22" s="195"/>
      <c r="W22" s="195"/>
      <c r="X22" s="195"/>
      <c r="Y22" s="195"/>
    </row>
    <row r="23" spans="1:25" s="264" customFormat="1" ht="12.75" customHeight="1" x14ac:dyDescent="0.3">
      <c r="A23" s="195"/>
      <c r="B23" s="662"/>
      <c r="C23" s="663"/>
      <c r="D23" s="663"/>
      <c r="E23" s="663"/>
      <c r="F23" s="663"/>
      <c r="G23" s="663"/>
      <c r="H23" s="663"/>
      <c r="I23" s="663"/>
      <c r="J23" s="663"/>
      <c r="K23" s="663"/>
      <c r="L23" s="663"/>
      <c r="M23" s="663"/>
      <c r="N23" s="663"/>
      <c r="O23" s="664"/>
      <c r="P23" s="195"/>
      <c r="Q23" s="195"/>
      <c r="R23" s="195"/>
      <c r="S23" s="195"/>
      <c r="T23" s="195"/>
      <c r="U23" s="195"/>
      <c r="V23" s="195"/>
      <c r="W23" s="195"/>
      <c r="X23" s="195"/>
      <c r="Y23" s="195"/>
    </row>
    <row r="24" spans="1:25" s="264" customFormat="1" ht="12.75" customHeight="1" x14ac:dyDescent="0.3">
      <c r="A24" s="195"/>
      <c r="B24" s="662"/>
      <c r="C24" s="663"/>
      <c r="D24" s="663"/>
      <c r="E24" s="663"/>
      <c r="F24" s="663"/>
      <c r="G24" s="663"/>
      <c r="H24" s="663"/>
      <c r="I24" s="663"/>
      <c r="J24" s="663"/>
      <c r="K24" s="663"/>
      <c r="L24" s="663"/>
      <c r="M24" s="663"/>
      <c r="N24" s="663"/>
      <c r="O24" s="664"/>
      <c r="P24" s="195"/>
      <c r="Q24" s="195"/>
      <c r="R24" s="195"/>
      <c r="S24" s="195"/>
      <c r="T24" s="195"/>
      <c r="U24" s="195"/>
      <c r="V24" s="195"/>
      <c r="W24" s="195"/>
      <c r="X24" s="195"/>
      <c r="Y24" s="195"/>
    </row>
    <row r="25" spans="1:25" s="264" customFormat="1" ht="12.75" customHeight="1" x14ac:dyDescent="0.3">
      <c r="A25" s="195"/>
      <c r="B25" s="662"/>
      <c r="C25" s="663"/>
      <c r="D25" s="663"/>
      <c r="E25" s="663"/>
      <c r="F25" s="663"/>
      <c r="G25" s="663"/>
      <c r="H25" s="663"/>
      <c r="I25" s="663"/>
      <c r="J25" s="663"/>
      <c r="K25" s="663"/>
      <c r="L25" s="663"/>
      <c r="M25" s="663"/>
      <c r="N25" s="663"/>
      <c r="O25" s="664"/>
      <c r="P25" s="195"/>
      <c r="Q25" s="195"/>
      <c r="R25" s="195"/>
      <c r="S25" s="195"/>
      <c r="T25" s="195"/>
      <c r="U25" s="195"/>
      <c r="V25" s="195"/>
      <c r="W25" s="195"/>
      <c r="X25" s="195"/>
      <c r="Y25" s="195"/>
    </row>
    <row r="26" spans="1:25" s="264" customFormat="1" ht="12.75" customHeight="1" x14ac:dyDescent="0.3">
      <c r="A26" s="195"/>
      <c r="B26" s="662"/>
      <c r="C26" s="663"/>
      <c r="D26" s="663"/>
      <c r="E26" s="663"/>
      <c r="F26" s="663"/>
      <c r="G26" s="663"/>
      <c r="H26" s="663"/>
      <c r="I26" s="663"/>
      <c r="J26" s="663"/>
      <c r="K26" s="663"/>
      <c r="L26" s="663"/>
      <c r="M26" s="663"/>
      <c r="N26" s="663"/>
      <c r="O26" s="664"/>
      <c r="P26" s="195"/>
      <c r="Q26" s="195"/>
      <c r="R26" s="195"/>
      <c r="S26" s="195"/>
      <c r="T26" s="195"/>
      <c r="U26" s="195"/>
      <c r="V26" s="195"/>
      <c r="W26" s="195"/>
      <c r="X26" s="195"/>
      <c r="Y26" s="195"/>
    </row>
    <row r="27" spans="1:25" s="264" customFormat="1" ht="12.75" customHeight="1" x14ac:dyDescent="0.3">
      <c r="A27" s="195"/>
      <c r="B27" s="662"/>
      <c r="C27" s="663"/>
      <c r="D27" s="663"/>
      <c r="E27" s="663"/>
      <c r="F27" s="663"/>
      <c r="G27" s="663"/>
      <c r="H27" s="663"/>
      <c r="I27" s="663"/>
      <c r="J27" s="663"/>
      <c r="K27" s="663"/>
      <c r="L27" s="663"/>
      <c r="M27" s="663"/>
      <c r="N27" s="663"/>
      <c r="O27" s="664"/>
      <c r="P27" s="195"/>
      <c r="Q27" s="195"/>
      <c r="R27" s="195"/>
      <c r="S27" s="195"/>
      <c r="T27" s="195"/>
      <c r="U27" s="195"/>
      <c r="V27" s="195"/>
      <c r="W27" s="195"/>
      <c r="X27" s="195"/>
      <c r="Y27" s="195"/>
    </row>
    <row r="28" spans="1:25" s="264" customFormat="1" ht="12.75" customHeight="1" x14ac:dyDescent="0.3">
      <c r="A28" s="195"/>
      <c r="B28" s="662"/>
      <c r="C28" s="663"/>
      <c r="D28" s="663"/>
      <c r="E28" s="663"/>
      <c r="F28" s="663"/>
      <c r="G28" s="663"/>
      <c r="H28" s="663"/>
      <c r="I28" s="663"/>
      <c r="J28" s="663"/>
      <c r="K28" s="663"/>
      <c r="L28" s="663"/>
      <c r="M28" s="663"/>
      <c r="N28" s="663"/>
      <c r="O28" s="664"/>
      <c r="P28" s="195"/>
      <c r="Q28" s="195"/>
      <c r="R28" s="195"/>
      <c r="S28" s="195"/>
      <c r="T28" s="195"/>
      <c r="U28" s="195"/>
      <c r="V28" s="195"/>
      <c r="W28" s="195"/>
      <c r="X28" s="195"/>
      <c r="Y28" s="195"/>
    </row>
    <row r="29" spans="1:25" s="264" customFormat="1" ht="12.75" customHeight="1" x14ac:dyDescent="0.3">
      <c r="A29" s="195"/>
      <c r="B29" s="662"/>
      <c r="C29" s="663"/>
      <c r="D29" s="663"/>
      <c r="E29" s="663"/>
      <c r="F29" s="663"/>
      <c r="G29" s="663"/>
      <c r="H29" s="663"/>
      <c r="I29" s="663"/>
      <c r="J29" s="663"/>
      <c r="K29" s="663"/>
      <c r="L29" s="663"/>
      <c r="M29" s="663"/>
      <c r="N29" s="663"/>
      <c r="O29" s="664"/>
      <c r="P29" s="195"/>
      <c r="Q29" s="195"/>
      <c r="R29" s="195"/>
      <c r="S29" s="195"/>
      <c r="T29" s="195"/>
      <c r="U29" s="195"/>
      <c r="V29" s="195"/>
      <c r="W29" s="195"/>
      <c r="X29" s="195"/>
      <c r="Y29" s="195"/>
    </row>
    <row r="30" spans="1:25" s="264" customFormat="1" ht="12.75" customHeight="1" x14ac:dyDescent="0.3">
      <c r="A30" s="195"/>
      <c r="B30" s="662"/>
      <c r="C30" s="663"/>
      <c r="D30" s="663"/>
      <c r="E30" s="663"/>
      <c r="F30" s="663"/>
      <c r="G30" s="663"/>
      <c r="H30" s="663"/>
      <c r="I30" s="663"/>
      <c r="J30" s="663"/>
      <c r="K30" s="663"/>
      <c r="L30" s="663"/>
      <c r="M30" s="663"/>
      <c r="N30" s="663"/>
      <c r="O30" s="664"/>
      <c r="P30" s="195"/>
      <c r="Q30" s="195"/>
      <c r="R30" s="195"/>
      <c r="S30" s="195"/>
      <c r="T30" s="195"/>
      <c r="U30" s="195"/>
      <c r="V30" s="195"/>
      <c r="W30" s="195"/>
      <c r="X30" s="195"/>
      <c r="Y30" s="195"/>
    </row>
    <row r="31" spans="1:25" s="264" customFormat="1" ht="12.75" customHeight="1" x14ac:dyDescent="0.3">
      <c r="A31" s="195"/>
      <c r="B31" s="662"/>
      <c r="C31" s="663"/>
      <c r="D31" s="663"/>
      <c r="E31" s="663"/>
      <c r="F31" s="663"/>
      <c r="G31" s="663"/>
      <c r="H31" s="663"/>
      <c r="I31" s="663"/>
      <c r="J31" s="663"/>
      <c r="K31" s="663"/>
      <c r="L31" s="663"/>
      <c r="M31" s="663"/>
      <c r="N31" s="663"/>
      <c r="O31" s="664"/>
      <c r="P31" s="195"/>
      <c r="Q31" s="195"/>
      <c r="R31" s="195"/>
      <c r="S31" s="195"/>
      <c r="T31" s="195"/>
      <c r="U31" s="195"/>
      <c r="V31" s="195"/>
      <c r="W31" s="195"/>
      <c r="X31" s="195"/>
      <c r="Y31" s="195"/>
    </row>
    <row r="32" spans="1:25" s="264" customFormat="1" ht="12.75" customHeight="1" x14ac:dyDescent="0.3">
      <c r="A32" s="195"/>
      <c r="B32" s="662"/>
      <c r="C32" s="663"/>
      <c r="D32" s="663"/>
      <c r="E32" s="663"/>
      <c r="F32" s="663"/>
      <c r="G32" s="663"/>
      <c r="H32" s="663"/>
      <c r="I32" s="663"/>
      <c r="J32" s="663"/>
      <c r="K32" s="663"/>
      <c r="L32" s="663"/>
      <c r="M32" s="663"/>
      <c r="N32" s="663"/>
      <c r="O32" s="664"/>
      <c r="P32" s="195"/>
      <c r="Q32" s="195"/>
      <c r="R32" s="195"/>
      <c r="S32" s="195"/>
      <c r="T32" s="195"/>
      <c r="U32" s="195"/>
      <c r="V32" s="195"/>
      <c r="W32" s="195"/>
      <c r="X32" s="195"/>
      <c r="Y32" s="195"/>
    </row>
    <row r="33" spans="1:25" s="264" customFormat="1" ht="12.75" customHeight="1" x14ac:dyDescent="0.3">
      <c r="A33" s="195"/>
      <c r="B33" s="662"/>
      <c r="C33" s="663"/>
      <c r="D33" s="663"/>
      <c r="E33" s="663"/>
      <c r="F33" s="663"/>
      <c r="G33" s="663"/>
      <c r="H33" s="663"/>
      <c r="I33" s="663"/>
      <c r="J33" s="663"/>
      <c r="K33" s="663"/>
      <c r="L33" s="663"/>
      <c r="M33" s="663"/>
      <c r="N33" s="663"/>
      <c r="O33" s="664"/>
      <c r="P33" s="195"/>
      <c r="Q33" s="195"/>
      <c r="R33" s="195"/>
      <c r="S33" s="195"/>
      <c r="T33" s="195"/>
      <c r="U33" s="195"/>
      <c r="V33" s="195"/>
      <c r="W33" s="195"/>
      <c r="X33" s="195"/>
      <c r="Y33" s="195"/>
    </row>
    <row r="34" spans="1:25" s="264" customFormat="1" ht="12.75" customHeight="1" x14ac:dyDescent="0.3">
      <c r="A34" s="195"/>
      <c r="B34" s="662"/>
      <c r="C34" s="663"/>
      <c r="D34" s="663"/>
      <c r="E34" s="663"/>
      <c r="F34" s="663"/>
      <c r="G34" s="663"/>
      <c r="H34" s="663"/>
      <c r="I34" s="663"/>
      <c r="J34" s="663"/>
      <c r="K34" s="663"/>
      <c r="L34" s="663"/>
      <c r="M34" s="663"/>
      <c r="N34" s="663"/>
      <c r="O34" s="664"/>
      <c r="P34" s="195"/>
      <c r="Q34" s="195"/>
      <c r="R34" s="195"/>
      <c r="S34" s="195"/>
      <c r="T34" s="195"/>
      <c r="U34" s="195"/>
      <c r="V34" s="195"/>
      <c r="W34" s="195"/>
      <c r="X34" s="195"/>
      <c r="Y34" s="195"/>
    </row>
    <row r="35" spans="1:25" s="264" customFormat="1" ht="12.75" customHeight="1" x14ac:dyDescent="0.3">
      <c r="A35" s="195"/>
      <c r="B35" s="662"/>
      <c r="C35" s="663"/>
      <c r="D35" s="663"/>
      <c r="E35" s="663"/>
      <c r="F35" s="663"/>
      <c r="G35" s="663"/>
      <c r="H35" s="663"/>
      <c r="I35" s="663"/>
      <c r="J35" s="663"/>
      <c r="K35" s="663"/>
      <c r="L35" s="663"/>
      <c r="M35" s="663"/>
      <c r="N35" s="663"/>
      <c r="O35" s="664"/>
      <c r="P35" s="195"/>
      <c r="Q35" s="195"/>
      <c r="R35" s="195"/>
      <c r="S35" s="195"/>
      <c r="T35" s="195"/>
      <c r="U35" s="195"/>
      <c r="V35" s="195"/>
      <c r="W35" s="195"/>
      <c r="X35" s="195"/>
      <c r="Y35" s="195"/>
    </row>
    <row r="36" spans="1:25" s="264" customFormat="1" ht="12.75" customHeight="1" x14ac:dyDescent="0.3">
      <c r="A36" s="195"/>
      <c r="B36" s="662"/>
      <c r="C36" s="663"/>
      <c r="D36" s="663"/>
      <c r="E36" s="663"/>
      <c r="F36" s="663"/>
      <c r="G36" s="663"/>
      <c r="H36" s="663"/>
      <c r="I36" s="663"/>
      <c r="J36" s="663"/>
      <c r="K36" s="663"/>
      <c r="L36" s="663"/>
      <c r="M36" s="663"/>
      <c r="N36" s="663"/>
      <c r="O36" s="664"/>
      <c r="P36" s="195"/>
      <c r="Q36" s="195"/>
      <c r="R36" s="195"/>
      <c r="S36" s="195"/>
      <c r="T36" s="195"/>
      <c r="U36" s="195"/>
      <c r="V36" s="195"/>
      <c r="W36" s="195"/>
      <c r="X36" s="195"/>
      <c r="Y36" s="195"/>
    </row>
    <row r="37" spans="1:25" s="264" customFormat="1" ht="12.75" customHeight="1" x14ac:dyDescent="0.3">
      <c r="A37" s="195"/>
      <c r="B37" s="662"/>
      <c r="C37" s="663"/>
      <c r="D37" s="663"/>
      <c r="E37" s="663"/>
      <c r="F37" s="663"/>
      <c r="G37" s="663"/>
      <c r="H37" s="663"/>
      <c r="I37" s="663"/>
      <c r="J37" s="663"/>
      <c r="K37" s="663"/>
      <c r="L37" s="663"/>
      <c r="M37" s="663"/>
      <c r="N37" s="663"/>
      <c r="O37" s="664"/>
      <c r="P37" s="195"/>
      <c r="Q37" s="195"/>
      <c r="R37" s="195"/>
      <c r="S37" s="195"/>
      <c r="T37" s="195"/>
      <c r="U37" s="195"/>
      <c r="V37" s="195"/>
      <c r="W37" s="195"/>
      <c r="X37" s="195"/>
      <c r="Y37" s="195"/>
    </row>
    <row r="38" spans="1:25" s="264" customFormat="1" ht="12.75" customHeight="1" x14ac:dyDescent="0.3">
      <c r="A38" s="195"/>
      <c r="B38" s="662"/>
      <c r="C38" s="663"/>
      <c r="D38" s="663"/>
      <c r="E38" s="663"/>
      <c r="F38" s="663"/>
      <c r="G38" s="663"/>
      <c r="H38" s="663"/>
      <c r="I38" s="663"/>
      <c r="J38" s="663"/>
      <c r="K38" s="663"/>
      <c r="L38" s="663"/>
      <c r="M38" s="663"/>
      <c r="N38" s="663"/>
      <c r="O38" s="664"/>
      <c r="P38" s="195"/>
      <c r="Q38" s="195"/>
      <c r="R38" s="195"/>
      <c r="S38" s="195"/>
      <c r="T38" s="195"/>
      <c r="U38" s="195"/>
      <c r="V38" s="195"/>
      <c r="W38" s="195"/>
      <c r="X38" s="195"/>
      <c r="Y38" s="195"/>
    </row>
    <row r="39" spans="1:25" s="264" customFormat="1" ht="12.75" customHeight="1" x14ac:dyDescent="0.3">
      <c r="A39" s="195"/>
      <c r="B39" s="662"/>
      <c r="C39" s="663"/>
      <c r="D39" s="663"/>
      <c r="E39" s="663"/>
      <c r="F39" s="663"/>
      <c r="G39" s="663"/>
      <c r="H39" s="663"/>
      <c r="I39" s="663"/>
      <c r="J39" s="663"/>
      <c r="K39" s="663"/>
      <c r="L39" s="663"/>
      <c r="M39" s="663"/>
      <c r="N39" s="663"/>
      <c r="O39" s="664"/>
      <c r="P39" s="195"/>
      <c r="Q39" s="195"/>
      <c r="R39" s="195"/>
      <c r="S39" s="195"/>
      <c r="T39" s="195"/>
      <c r="U39" s="195"/>
      <c r="V39" s="195"/>
      <c r="W39" s="195"/>
      <c r="X39" s="195"/>
      <c r="Y39" s="195"/>
    </row>
    <row r="40" spans="1:25" s="264" customFormat="1" ht="12.75" customHeight="1" x14ac:dyDescent="0.3">
      <c r="A40" s="195"/>
      <c r="B40" s="662"/>
      <c r="C40" s="663"/>
      <c r="D40" s="663"/>
      <c r="E40" s="663"/>
      <c r="F40" s="663"/>
      <c r="G40" s="663"/>
      <c r="H40" s="663"/>
      <c r="I40" s="663"/>
      <c r="J40" s="663"/>
      <c r="K40" s="663"/>
      <c r="L40" s="663"/>
      <c r="M40" s="663"/>
      <c r="N40" s="663"/>
      <c r="O40" s="664"/>
      <c r="P40" s="195"/>
      <c r="Q40" s="195"/>
      <c r="R40" s="195"/>
      <c r="S40" s="195"/>
      <c r="T40" s="195"/>
      <c r="U40" s="195"/>
      <c r="V40" s="195"/>
      <c r="W40" s="195"/>
      <c r="X40" s="195"/>
      <c r="Y40" s="195"/>
    </row>
    <row r="41" spans="1:25" s="264" customFormat="1" ht="12.75" customHeight="1" x14ac:dyDescent="0.3">
      <c r="A41" s="195"/>
      <c r="B41" s="662"/>
      <c r="C41" s="663"/>
      <c r="D41" s="663"/>
      <c r="E41" s="663"/>
      <c r="F41" s="663"/>
      <c r="G41" s="663"/>
      <c r="H41" s="663"/>
      <c r="I41" s="663"/>
      <c r="J41" s="663"/>
      <c r="K41" s="663"/>
      <c r="L41" s="663"/>
      <c r="M41" s="663"/>
      <c r="N41" s="663"/>
      <c r="O41" s="664"/>
      <c r="P41" s="195"/>
      <c r="Q41" s="195"/>
      <c r="R41" s="195"/>
      <c r="S41" s="195"/>
      <c r="T41" s="195"/>
      <c r="U41" s="195"/>
      <c r="V41" s="195"/>
      <c r="W41" s="195"/>
      <c r="X41" s="195"/>
      <c r="Y41" s="195"/>
    </row>
    <row r="42" spans="1:25" s="264" customFormat="1" ht="12.75" customHeight="1" x14ac:dyDescent="0.3">
      <c r="A42" s="195"/>
      <c r="B42" s="662"/>
      <c r="C42" s="663"/>
      <c r="D42" s="663"/>
      <c r="E42" s="663"/>
      <c r="F42" s="663"/>
      <c r="G42" s="663"/>
      <c r="H42" s="663"/>
      <c r="I42" s="663"/>
      <c r="J42" s="663"/>
      <c r="K42" s="663"/>
      <c r="L42" s="663"/>
      <c r="M42" s="663"/>
      <c r="N42" s="663"/>
      <c r="O42" s="664"/>
      <c r="P42" s="195"/>
      <c r="Q42" s="195"/>
      <c r="R42" s="195"/>
      <c r="S42" s="195"/>
      <c r="T42" s="195"/>
      <c r="U42" s="195"/>
      <c r="V42" s="195"/>
      <c r="W42" s="195"/>
      <c r="X42" s="195"/>
      <c r="Y42" s="195"/>
    </row>
    <row r="43" spans="1:25" s="264" customFormat="1" ht="12.75" customHeight="1" x14ac:dyDescent="0.3">
      <c r="A43" s="195"/>
      <c r="B43" s="662"/>
      <c r="C43" s="663"/>
      <c r="D43" s="663"/>
      <c r="E43" s="663"/>
      <c r="F43" s="663"/>
      <c r="G43" s="663"/>
      <c r="H43" s="663"/>
      <c r="I43" s="663"/>
      <c r="J43" s="663"/>
      <c r="K43" s="663"/>
      <c r="L43" s="663"/>
      <c r="M43" s="663"/>
      <c r="N43" s="663"/>
      <c r="O43" s="664"/>
      <c r="P43" s="195"/>
      <c r="Q43" s="195"/>
      <c r="R43" s="195"/>
      <c r="S43" s="195"/>
      <c r="T43" s="195"/>
      <c r="U43" s="195"/>
      <c r="V43" s="195"/>
      <c r="W43" s="195"/>
      <c r="X43" s="195"/>
      <c r="Y43" s="195"/>
    </row>
    <row r="44" spans="1:25" s="264" customFormat="1" ht="12.75" customHeight="1" x14ac:dyDescent="0.3">
      <c r="A44" s="195"/>
      <c r="B44" s="662"/>
      <c r="C44" s="663"/>
      <c r="D44" s="663"/>
      <c r="E44" s="663"/>
      <c r="F44" s="663"/>
      <c r="G44" s="663"/>
      <c r="H44" s="663"/>
      <c r="I44" s="663"/>
      <c r="J44" s="663"/>
      <c r="K44" s="663"/>
      <c r="L44" s="663"/>
      <c r="M44" s="663"/>
      <c r="N44" s="663"/>
      <c r="O44" s="664"/>
      <c r="P44" s="195"/>
      <c r="Q44" s="195"/>
      <c r="R44" s="195"/>
      <c r="S44" s="195"/>
      <c r="T44" s="195"/>
      <c r="U44" s="195"/>
      <c r="V44" s="195"/>
      <c r="W44" s="195"/>
      <c r="X44" s="195"/>
      <c r="Y44" s="195"/>
    </row>
    <row r="45" spans="1:25" s="264" customFormat="1" ht="12.75" customHeight="1" x14ac:dyDescent="0.3">
      <c r="A45" s="195"/>
      <c r="B45" s="662"/>
      <c r="C45" s="663"/>
      <c r="D45" s="663"/>
      <c r="E45" s="663"/>
      <c r="F45" s="663"/>
      <c r="G45" s="663"/>
      <c r="H45" s="663"/>
      <c r="I45" s="663"/>
      <c r="J45" s="663"/>
      <c r="K45" s="663"/>
      <c r="L45" s="663"/>
      <c r="M45" s="663"/>
      <c r="N45" s="663"/>
      <c r="O45" s="664"/>
      <c r="P45" s="195"/>
      <c r="Q45" s="195"/>
      <c r="R45" s="195"/>
      <c r="S45" s="195"/>
      <c r="T45" s="195"/>
      <c r="U45" s="195"/>
      <c r="V45" s="195"/>
      <c r="W45" s="195"/>
      <c r="X45" s="195"/>
      <c r="Y45" s="195"/>
    </row>
    <row r="46" spans="1:25" s="264" customFormat="1" ht="12.75" customHeight="1" x14ac:dyDescent="0.3">
      <c r="A46" s="195"/>
      <c r="B46" s="662"/>
      <c r="C46" s="663"/>
      <c r="D46" s="663"/>
      <c r="E46" s="663"/>
      <c r="F46" s="663"/>
      <c r="G46" s="663"/>
      <c r="H46" s="663"/>
      <c r="I46" s="663"/>
      <c r="J46" s="663"/>
      <c r="K46" s="663"/>
      <c r="L46" s="663"/>
      <c r="M46" s="663"/>
      <c r="N46" s="663"/>
      <c r="O46" s="664"/>
      <c r="P46" s="195"/>
      <c r="Q46" s="195"/>
      <c r="R46" s="195"/>
      <c r="S46" s="195"/>
      <c r="T46" s="195"/>
      <c r="U46" s="195"/>
      <c r="V46" s="195"/>
      <c r="W46" s="195"/>
      <c r="X46" s="195"/>
      <c r="Y46" s="195"/>
    </row>
    <row r="47" spans="1:25" s="264" customFormat="1" ht="12.75" customHeight="1" x14ac:dyDescent="0.3">
      <c r="A47" s="195"/>
      <c r="B47" s="662"/>
      <c r="C47" s="663"/>
      <c r="D47" s="663"/>
      <c r="E47" s="663"/>
      <c r="F47" s="663"/>
      <c r="G47" s="663"/>
      <c r="H47" s="663"/>
      <c r="I47" s="663"/>
      <c r="J47" s="663"/>
      <c r="K47" s="663"/>
      <c r="L47" s="663"/>
      <c r="M47" s="663"/>
      <c r="N47" s="663"/>
      <c r="O47" s="664"/>
      <c r="P47" s="195"/>
      <c r="Q47" s="195"/>
      <c r="R47" s="195"/>
      <c r="S47" s="195"/>
      <c r="T47" s="195"/>
      <c r="U47" s="195"/>
      <c r="V47" s="195"/>
      <c r="W47" s="195"/>
      <c r="X47" s="195"/>
      <c r="Y47" s="195"/>
    </row>
    <row r="48" spans="1:25" s="264" customFormat="1" ht="12.75" customHeight="1" x14ac:dyDescent="0.3">
      <c r="A48" s="195"/>
      <c r="B48" s="662"/>
      <c r="C48" s="663"/>
      <c r="D48" s="663"/>
      <c r="E48" s="663"/>
      <c r="F48" s="663"/>
      <c r="G48" s="663"/>
      <c r="H48" s="663"/>
      <c r="I48" s="663"/>
      <c r="J48" s="663"/>
      <c r="K48" s="663"/>
      <c r="L48" s="663"/>
      <c r="M48" s="663"/>
      <c r="N48" s="663"/>
      <c r="O48" s="664"/>
      <c r="P48" s="195"/>
      <c r="Q48" s="195"/>
      <c r="R48" s="195"/>
      <c r="S48" s="195"/>
      <c r="T48" s="195"/>
      <c r="U48" s="195"/>
      <c r="V48" s="195"/>
      <c r="W48" s="195"/>
      <c r="X48" s="195"/>
      <c r="Y48" s="195"/>
    </row>
    <row r="49" spans="1:25" s="264" customFormat="1" ht="12.75" customHeight="1" x14ac:dyDescent="0.3">
      <c r="A49" s="195"/>
      <c r="B49" s="662"/>
      <c r="C49" s="663"/>
      <c r="D49" s="663"/>
      <c r="E49" s="663"/>
      <c r="F49" s="663"/>
      <c r="G49" s="663"/>
      <c r="H49" s="663"/>
      <c r="I49" s="663"/>
      <c r="J49" s="663"/>
      <c r="K49" s="663"/>
      <c r="L49" s="663"/>
      <c r="M49" s="663"/>
      <c r="N49" s="663"/>
      <c r="O49" s="664"/>
      <c r="P49" s="195"/>
      <c r="Q49" s="195"/>
      <c r="R49" s="195"/>
      <c r="S49" s="195"/>
      <c r="T49" s="195"/>
      <c r="U49" s="195"/>
      <c r="V49" s="195"/>
      <c r="W49" s="195"/>
      <c r="X49" s="195"/>
      <c r="Y49" s="195"/>
    </row>
    <row r="50" spans="1:25" s="264" customFormat="1" ht="12.75" customHeight="1" x14ac:dyDescent="0.3">
      <c r="A50" s="195"/>
      <c r="B50" s="662"/>
      <c r="C50" s="663"/>
      <c r="D50" s="663"/>
      <c r="E50" s="663"/>
      <c r="F50" s="663"/>
      <c r="G50" s="663"/>
      <c r="H50" s="663"/>
      <c r="I50" s="663"/>
      <c r="J50" s="663"/>
      <c r="K50" s="663"/>
      <c r="L50" s="663"/>
      <c r="M50" s="663"/>
      <c r="N50" s="663"/>
      <c r="O50" s="664"/>
      <c r="P50" s="195"/>
      <c r="Q50" s="195"/>
      <c r="R50" s="195"/>
      <c r="S50" s="195"/>
      <c r="T50" s="195"/>
      <c r="U50" s="195"/>
      <c r="V50" s="195"/>
      <c r="W50" s="195"/>
      <c r="X50" s="195"/>
      <c r="Y50" s="195"/>
    </row>
    <row r="51" spans="1:25" s="264" customFormat="1" ht="12.75" customHeight="1" x14ac:dyDescent="0.3">
      <c r="A51" s="195"/>
      <c r="B51" s="662"/>
      <c r="C51" s="663"/>
      <c r="D51" s="663"/>
      <c r="E51" s="663"/>
      <c r="F51" s="663"/>
      <c r="G51" s="663"/>
      <c r="H51" s="663"/>
      <c r="I51" s="663"/>
      <c r="J51" s="663"/>
      <c r="K51" s="663"/>
      <c r="L51" s="663"/>
      <c r="M51" s="663"/>
      <c r="N51" s="663"/>
      <c r="O51" s="664"/>
      <c r="P51" s="195"/>
      <c r="Q51" s="195"/>
      <c r="R51" s="195"/>
      <c r="S51" s="195"/>
      <c r="T51" s="195"/>
      <c r="U51" s="195"/>
      <c r="V51" s="195"/>
      <c r="W51" s="195"/>
      <c r="X51" s="195"/>
      <c r="Y51" s="195"/>
    </row>
    <row r="52" spans="1:25" s="264" customFormat="1" ht="12.75" customHeight="1" x14ac:dyDescent="0.3">
      <c r="A52" s="195"/>
      <c r="B52" s="662"/>
      <c r="C52" s="663"/>
      <c r="D52" s="663"/>
      <c r="E52" s="663"/>
      <c r="F52" s="663"/>
      <c r="G52" s="663"/>
      <c r="H52" s="663"/>
      <c r="I52" s="663"/>
      <c r="J52" s="663"/>
      <c r="K52" s="663"/>
      <c r="L52" s="663"/>
      <c r="M52" s="663"/>
      <c r="N52" s="663"/>
      <c r="O52" s="664"/>
      <c r="P52" s="195"/>
      <c r="Q52" s="195"/>
      <c r="R52" s="195"/>
      <c r="S52" s="195"/>
      <c r="T52" s="195"/>
      <c r="U52" s="195"/>
      <c r="V52" s="195"/>
      <c r="W52" s="195"/>
      <c r="X52" s="195"/>
      <c r="Y52" s="195"/>
    </row>
    <row r="53" spans="1:25" s="264" customFormat="1" ht="12.75" customHeight="1" x14ac:dyDescent="0.3">
      <c r="A53" s="195"/>
      <c r="B53" s="662"/>
      <c r="C53" s="663"/>
      <c r="D53" s="663"/>
      <c r="E53" s="663"/>
      <c r="F53" s="663"/>
      <c r="G53" s="663"/>
      <c r="H53" s="663"/>
      <c r="I53" s="663"/>
      <c r="J53" s="663"/>
      <c r="K53" s="663"/>
      <c r="L53" s="663"/>
      <c r="M53" s="663"/>
      <c r="N53" s="663"/>
      <c r="O53" s="664"/>
      <c r="P53" s="195"/>
      <c r="Q53" s="195"/>
      <c r="R53" s="195"/>
      <c r="S53" s="195"/>
      <c r="T53" s="195"/>
      <c r="U53" s="195"/>
      <c r="V53" s="195"/>
      <c r="W53" s="195"/>
      <c r="X53" s="195"/>
      <c r="Y53" s="195"/>
    </row>
    <row r="54" spans="1:25" s="264" customFormat="1" ht="12.75" customHeight="1" x14ac:dyDescent="0.3">
      <c r="A54" s="195"/>
      <c r="B54" s="662"/>
      <c r="C54" s="663"/>
      <c r="D54" s="663"/>
      <c r="E54" s="663"/>
      <c r="F54" s="663"/>
      <c r="G54" s="663"/>
      <c r="H54" s="663"/>
      <c r="I54" s="663"/>
      <c r="J54" s="663"/>
      <c r="K54" s="663"/>
      <c r="L54" s="663"/>
      <c r="M54" s="663"/>
      <c r="N54" s="663"/>
      <c r="O54" s="664"/>
      <c r="P54" s="195"/>
      <c r="Q54" s="195"/>
      <c r="R54" s="195"/>
      <c r="S54" s="195"/>
      <c r="T54" s="195"/>
      <c r="U54" s="195"/>
      <c r="V54" s="195"/>
      <c r="W54" s="195"/>
      <c r="X54" s="195"/>
      <c r="Y54" s="195"/>
    </row>
    <row r="55" spans="1:25" s="264" customFormat="1" ht="12.75" customHeight="1" x14ac:dyDescent="0.3">
      <c r="A55" s="195"/>
      <c r="B55" s="662"/>
      <c r="C55" s="663"/>
      <c r="D55" s="663"/>
      <c r="E55" s="663"/>
      <c r="F55" s="663"/>
      <c r="G55" s="663"/>
      <c r="H55" s="663"/>
      <c r="I55" s="663"/>
      <c r="J55" s="663"/>
      <c r="K55" s="663"/>
      <c r="L55" s="663"/>
      <c r="M55" s="663"/>
      <c r="N55" s="663"/>
      <c r="O55" s="664"/>
      <c r="P55" s="195"/>
      <c r="Q55" s="195"/>
      <c r="R55" s="195"/>
      <c r="S55" s="195"/>
      <c r="T55" s="195"/>
      <c r="U55" s="195"/>
      <c r="V55" s="195"/>
      <c r="W55" s="195"/>
      <c r="X55" s="195"/>
      <c r="Y55" s="195"/>
    </row>
    <row r="56" spans="1:25" s="264" customFormat="1" ht="12.75" customHeight="1" x14ac:dyDescent="0.3">
      <c r="A56" s="195"/>
      <c r="B56" s="662"/>
      <c r="C56" s="663"/>
      <c r="D56" s="663"/>
      <c r="E56" s="663"/>
      <c r="F56" s="663"/>
      <c r="G56" s="663"/>
      <c r="H56" s="663"/>
      <c r="I56" s="663"/>
      <c r="J56" s="663"/>
      <c r="K56" s="663"/>
      <c r="L56" s="663"/>
      <c r="M56" s="663"/>
      <c r="N56" s="663"/>
      <c r="O56" s="664"/>
      <c r="P56" s="195"/>
      <c r="Q56" s="195"/>
      <c r="R56" s="195"/>
      <c r="S56" s="195"/>
      <c r="T56" s="195"/>
      <c r="U56" s="195"/>
      <c r="V56" s="195"/>
      <c r="W56" s="195"/>
      <c r="X56" s="195"/>
      <c r="Y56" s="195"/>
    </row>
    <row r="57" spans="1:25" s="264" customFormat="1" ht="12.75" customHeight="1" x14ac:dyDescent="0.3">
      <c r="A57" s="195"/>
      <c r="B57" s="662"/>
      <c r="C57" s="663"/>
      <c r="D57" s="663"/>
      <c r="E57" s="663"/>
      <c r="F57" s="663"/>
      <c r="G57" s="663"/>
      <c r="H57" s="663"/>
      <c r="I57" s="663"/>
      <c r="J57" s="663"/>
      <c r="K57" s="663"/>
      <c r="L57" s="663"/>
      <c r="M57" s="663"/>
      <c r="N57" s="663"/>
      <c r="O57" s="664"/>
      <c r="P57" s="195"/>
      <c r="Q57" s="195"/>
      <c r="R57" s="195"/>
      <c r="S57" s="195"/>
      <c r="T57" s="195"/>
      <c r="U57" s="195"/>
      <c r="V57" s="195"/>
      <c r="W57" s="195"/>
      <c r="X57" s="195"/>
      <c r="Y57" s="195"/>
    </row>
    <row r="58" spans="1:25" s="264" customFormat="1" ht="12.75" customHeight="1" x14ac:dyDescent="0.3">
      <c r="A58" s="195"/>
      <c r="B58" s="662"/>
      <c r="C58" s="663"/>
      <c r="D58" s="663"/>
      <c r="E58" s="663"/>
      <c r="F58" s="663"/>
      <c r="G58" s="663"/>
      <c r="H58" s="663"/>
      <c r="I58" s="663"/>
      <c r="J58" s="663"/>
      <c r="K58" s="663"/>
      <c r="L58" s="663"/>
      <c r="M58" s="663"/>
      <c r="N58" s="663"/>
      <c r="O58" s="664"/>
      <c r="P58" s="195"/>
      <c r="Q58" s="195"/>
      <c r="R58" s="195"/>
      <c r="S58" s="195"/>
      <c r="T58" s="195"/>
      <c r="U58" s="195"/>
      <c r="V58" s="195"/>
      <c r="W58" s="195"/>
      <c r="X58" s="195"/>
      <c r="Y58" s="195"/>
    </row>
    <row r="59" spans="1:25" s="264" customFormat="1" ht="12.75" customHeight="1" x14ac:dyDescent="0.3">
      <c r="A59" s="195"/>
      <c r="B59" s="662"/>
      <c r="C59" s="663"/>
      <c r="D59" s="663"/>
      <c r="E59" s="663"/>
      <c r="F59" s="663"/>
      <c r="G59" s="663"/>
      <c r="H59" s="663"/>
      <c r="I59" s="663"/>
      <c r="J59" s="663"/>
      <c r="K59" s="663"/>
      <c r="L59" s="663"/>
      <c r="M59" s="663"/>
      <c r="N59" s="663"/>
      <c r="O59" s="664"/>
      <c r="P59" s="195"/>
      <c r="Q59" s="195"/>
      <c r="R59" s="195"/>
      <c r="S59" s="195"/>
      <c r="T59" s="195"/>
      <c r="U59" s="195"/>
      <c r="V59" s="195"/>
      <c r="W59" s="195"/>
      <c r="X59" s="195"/>
      <c r="Y59" s="195"/>
    </row>
    <row r="60" spans="1:25" s="264" customFormat="1" ht="12.75" customHeight="1" x14ac:dyDescent="0.3">
      <c r="A60" s="195"/>
      <c r="B60" s="662"/>
      <c r="C60" s="663"/>
      <c r="D60" s="663"/>
      <c r="E60" s="663"/>
      <c r="F60" s="663"/>
      <c r="G60" s="663"/>
      <c r="H60" s="663"/>
      <c r="I60" s="663"/>
      <c r="J60" s="663"/>
      <c r="K60" s="663"/>
      <c r="L60" s="663"/>
      <c r="M60" s="663"/>
      <c r="N60" s="663"/>
      <c r="O60" s="664"/>
      <c r="P60" s="195"/>
      <c r="Q60" s="195"/>
      <c r="R60" s="195"/>
      <c r="S60" s="195"/>
      <c r="T60" s="195"/>
      <c r="U60" s="195"/>
      <c r="V60" s="195"/>
      <c r="W60" s="195"/>
      <c r="X60" s="195"/>
      <c r="Y60" s="195"/>
    </row>
    <row r="61" spans="1:25" s="264" customFormat="1" ht="12.75" customHeight="1" x14ac:dyDescent="0.3">
      <c r="A61" s="195"/>
      <c r="B61" s="662"/>
      <c r="C61" s="663"/>
      <c r="D61" s="663"/>
      <c r="E61" s="663"/>
      <c r="F61" s="663"/>
      <c r="G61" s="663"/>
      <c r="H61" s="663"/>
      <c r="I61" s="663"/>
      <c r="J61" s="663"/>
      <c r="K61" s="663"/>
      <c r="L61" s="663"/>
      <c r="M61" s="663"/>
      <c r="N61" s="663"/>
      <c r="O61" s="664"/>
      <c r="P61" s="195"/>
      <c r="Q61" s="195"/>
      <c r="R61" s="195"/>
      <c r="S61" s="195"/>
      <c r="T61" s="195"/>
      <c r="U61" s="195"/>
      <c r="V61" s="195"/>
      <c r="W61" s="195"/>
      <c r="X61" s="195"/>
      <c r="Y61" s="195"/>
    </row>
    <row r="62" spans="1:25" s="264" customFormat="1" ht="12.75" customHeight="1" x14ac:dyDescent="0.3">
      <c r="A62" s="195"/>
      <c r="B62" s="662"/>
      <c r="C62" s="663"/>
      <c r="D62" s="663"/>
      <c r="E62" s="663"/>
      <c r="F62" s="663"/>
      <c r="G62" s="663"/>
      <c r="H62" s="663"/>
      <c r="I62" s="663"/>
      <c r="J62" s="663"/>
      <c r="K62" s="663"/>
      <c r="L62" s="663"/>
      <c r="M62" s="663"/>
      <c r="N62" s="663"/>
      <c r="O62" s="664"/>
      <c r="P62" s="195"/>
      <c r="Q62" s="195"/>
      <c r="R62" s="195"/>
      <c r="S62" s="195"/>
      <c r="T62" s="195"/>
      <c r="U62" s="195"/>
      <c r="V62" s="195"/>
      <c r="W62" s="195"/>
      <c r="X62" s="195"/>
      <c r="Y62" s="195"/>
    </row>
    <row r="63" spans="1:25" s="264" customFormat="1" ht="12.75" customHeight="1" x14ac:dyDescent="0.3">
      <c r="A63" s="195"/>
      <c r="B63" s="662"/>
      <c r="C63" s="663"/>
      <c r="D63" s="663"/>
      <c r="E63" s="663"/>
      <c r="F63" s="663"/>
      <c r="G63" s="663"/>
      <c r="H63" s="663"/>
      <c r="I63" s="663"/>
      <c r="J63" s="663"/>
      <c r="K63" s="663"/>
      <c r="L63" s="663"/>
      <c r="M63" s="663"/>
      <c r="N63" s="663"/>
      <c r="O63" s="664"/>
      <c r="P63" s="195"/>
      <c r="Q63" s="195"/>
      <c r="R63" s="195"/>
      <c r="S63" s="195"/>
      <c r="T63" s="195"/>
      <c r="U63" s="195"/>
      <c r="V63" s="195"/>
      <c r="W63" s="195"/>
      <c r="X63" s="195"/>
      <c r="Y63" s="195"/>
    </row>
    <row r="64" spans="1:25" s="264" customFormat="1" ht="12.75" customHeight="1" x14ac:dyDescent="0.3">
      <c r="A64" s="195"/>
      <c r="B64" s="662"/>
      <c r="C64" s="663"/>
      <c r="D64" s="663"/>
      <c r="E64" s="663"/>
      <c r="F64" s="663"/>
      <c r="G64" s="663"/>
      <c r="H64" s="663"/>
      <c r="I64" s="663"/>
      <c r="J64" s="663"/>
      <c r="K64" s="663"/>
      <c r="L64" s="663"/>
      <c r="M64" s="663"/>
      <c r="N64" s="663"/>
      <c r="O64" s="664"/>
      <c r="P64" s="195"/>
      <c r="Q64" s="195"/>
      <c r="R64" s="195"/>
      <c r="S64" s="195"/>
      <c r="T64" s="195"/>
      <c r="U64" s="195"/>
      <c r="V64" s="195"/>
      <c r="W64" s="195"/>
      <c r="X64" s="195"/>
      <c r="Y64" s="195"/>
    </row>
    <row r="65" spans="1:25" s="264" customFormat="1" ht="12.75" customHeight="1" x14ac:dyDescent="0.3">
      <c r="A65" s="195"/>
      <c r="B65" s="662"/>
      <c r="C65" s="663"/>
      <c r="D65" s="663"/>
      <c r="E65" s="663"/>
      <c r="F65" s="663"/>
      <c r="G65" s="663"/>
      <c r="H65" s="663"/>
      <c r="I65" s="663"/>
      <c r="J65" s="663"/>
      <c r="K65" s="663"/>
      <c r="L65" s="663"/>
      <c r="M65" s="663"/>
      <c r="N65" s="663"/>
      <c r="O65" s="664"/>
      <c r="P65" s="195"/>
      <c r="Q65" s="195"/>
      <c r="R65" s="195"/>
      <c r="S65" s="195"/>
      <c r="T65" s="195"/>
      <c r="U65" s="195"/>
      <c r="V65" s="195"/>
      <c r="W65" s="195"/>
      <c r="X65" s="195"/>
      <c r="Y65" s="195"/>
    </row>
    <row r="66" spans="1:25" s="264" customFormat="1" ht="12.75" customHeight="1" x14ac:dyDescent="0.3">
      <c r="A66" s="195"/>
      <c r="B66" s="662"/>
      <c r="C66" s="663"/>
      <c r="D66" s="663"/>
      <c r="E66" s="663"/>
      <c r="F66" s="663"/>
      <c r="G66" s="663"/>
      <c r="H66" s="663"/>
      <c r="I66" s="663"/>
      <c r="J66" s="663"/>
      <c r="K66" s="663"/>
      <c r="L66" s="663"/>
      <c r="M66" s="663"/>
      <c r="N66" s="663"/>
      <c r="O66" s="664"/>
      <c r="P66" s="195"/>
      <c r="Q66" s="195"/>
      <c r="R66" s="195"/>
      <c r="S66" s="195"/>
      <c r="T66" s="195"/>
      <c r="U66" s="195"/>
      <c r="V66" s="195"/>
      <c r="W66" s="195"/>
      <c r="X66" s="195"/>
      <c r="Y66" s="195"/>
    </row>
    <row r="67" spans="1:25" s="264" customFormat="1" ht="12.75" customHeight="1" x14ac:dyDescent="0.3">
      <c r="A67" s="195"/>
      <c r="B67" s="662"/>
      <c r="C67" s="663"/>
      <c r="D67" s="663"/>
      <c r="E67" s="663"/>
      <c r="F67" s="663"/>
      <c r="G67" s="663"/>
      <c r="H67" s="663"/>
      <c r="I67" s="663"/>
      <c r="J67" s="663"/>
      <c r="K67" s="663"/>
      <c r="L67" s="663"/>
      <c r="M67" s="663"/>
      <c r="N67" s="663"/>
      <c r="O67" s="664"/>
      <c r="P67" s="195"/>
      <c r="Q67" s="195"/>
      <c r="R67" s="195"/>
      <c r="S67" s="195"/>
      <c r="T67" s="195"/>
      <c r="U67" s="195"/>
      <c r="V67" s="195"/>
      <c r="W67" s="195"/>
      <c r="X67" s="195"/>
      <c r="Y67" s="195"/>
    </row>
    <row r="68" spans="1:25" s="264" customFormat="1" ht="12.75" customHeight="1" x14ac:dyDescent="0.3">
      <c r="A68" s="195"/>
      <c r="B68" s="662"/>
      <c r="C68" s="663"/>
      <c r="D68" s="663"/>
      <c r="E68" s="663"/>
      <c r="F68" s="663"/>
      <c r="G68" s="663"/>
      <c r="H68" s="663"/>
      <c r="I68" s="663"/>
      <c r="J68" s="663"/>
      <c r="K68" s="663"/>
      <c r="L68" s="663"/>
      <c r="M68" s="663"/>
      <c r="N68" s="663"/>
      <c r="O68" s="664"/>
      <c r="P68" s="195"/>
      <c r="Q68" s="195"/>
      <c r="R68" s="195"/>
      <c r="S68" s="195"/>
      <c r="T68" s="195"/>
      <c r="U68" s="195"/>
      <c r="V68" s="195"/>
      <c r="W68" s="195"/>
      <c r="X68" s="195"/>
      <c r="Y68" s="195"/>
    </row>
    <row r="69" spans="1:25" s="264" customFormat="1" ht="12.75" customHeight="1" x14ac:dyDescent="0.3">
      <c r="A69" s="195"/>
      <c r="B69" s="662"/>
      <c r="C69" s="663"/>
      <c r="D69" s="663"/>
      <c r="E69" s="663"/>
      <c r="F69" s="663"/>
      <c r="G69" s="663"/>
      <c r="H69" s="663"/>
      <c r="I69" s="663"/>
      <c r="J69" s="663"/>
      <c r="K69" s="663"/>
      <c r="L69" s="663"/>
      <c r="M69" s="663"/>
      <c r="N69" s="663"/>
      <c r="O69" s="664"/>
      <c r="P69" s="195"/>
      <c r="Q69" s="195"/>
      <c r="R69" s="195"/>
      <c r="S69" s="195"/>
      <c r="T69" s="195"/>
      <c r="U69" s="195"/>
      <c r="V69" s="195"/>
      <c r="W69" s="195"/>
      <c r="X69" s="195"/>
      <c r="Y69" s="195"/>
    </row>
    <row r="70" spans="1:25" s="264" customFormat="1" ht="12.75" customHeight="1" x14ac:dyDescent="0.3">
      <c r="A70" s="195"/>
      <c r="B70" s="662"/>
      <c r="C70" s="663"/>
      <c r="D70" s="663"/>
      <c r="E70" s="663"/>
      <c r="F70" s="663"/>
      <c r="G70" s="663"/>
      <c r="H70" s="663"/>
      <c r="I70" s="663"/>
      <c r="J70" s="663"/>
      <c r="K70" s="663"/>
      <c r="L70" s="663"/>
      <c r="M70" s="663"/>
      <c r="N70" s="663"/>
      <c r="O70" s="664"/>
      <c r="P70" s="195"/>
      <c r="Q70" s="195"/>
      <c r="R70" s="195"/>
      <c r="S70" s="195"/>
      <c r="T70" s="195"/>
      <c r="U70" s="195"/>
      <c r="V70" s="195"/>
      <c r="W70" s="195"/>
      <c r="X70" s="195"/>
      <c r="Y70" s="195"/>
    </row>
    <row r="71" spans="1:25" s="264" customFormat="1" ht="12.75" customHeight="1" x14ac:dyDescent="0.3">
      <c r="A71" s="195"/>
      <c r="B71" s="662"/>
      <c r="C71" s="663"/>
      <c r="D71" s="663"/>
      <c r="E71" s="663"/>
      <c r="F71" s="663"/>
      <c r="G71" s="663"/>
      <c r="H71" s="663"/>
      <c r="I71" s="663"/>
      <c r="J71" s="663"/>
      <c r="K71" s="663"/>
      <c r="L71" s="663"/>
      <c r="M71" s="663"/>
      <c r="N71" s="663"/>
      <c r="O71" s="664"/>
      <c r="P71" s="195"/>
      <c r="Q71" s="195"/>
      <c r="R71" s="195"/>
      <c r="S71" s="195"/>
      <c r="T71" s="195"/>
      <c r="U71" s="195"/>
      <c r="V71" s="195"/>
      <c r="W71" s="195"/>
      <c r="X71" s="195"/>
      <c r="Y71" s="195"/>
    </row>
    <row r="72" spans="1:25" s="264" customFormat="1" ht="12.75" customHeight="1" thickBot="1" x14ac:dyDescent="0.35">
      <c r="A72" s="195"/>
      <c r="B72" s="665"/>
      <c r="C72" s="666"/>
      <c r="D72" s="666"/>
      <c r="E72" s="666"/>
      <c r="F72" s="666"/>
      <c r="G72" s="666"/>
      <c r="H72" s="666"/>
      <c r="I72" s="666"/>
      <c r="J72" s="666"/>
      <c r="K72" s="666"/>
      <c r="L72" s="666"/>
      <c r="M72" s="666"/>
      <c r="N72" s="666"/>
      <c r="O72" s="667"/>
      <c r="P72" s="195"/>
      <c r="Q72" s="195"/>
      <c r="R72" s="195"/>
      <c r="S72" s="195"/>
      <c r="T72" s="195"/>
      <c r="U72" s="195"/>
      <c r="V72" s="195"/>
      <c r="W72" s="195"/>
      <c r="X72" s="195"/>
      <c r="Y72" s="195"/>
    </row>
    <row r="73" spans="1:25" s="264" customFormat="1" ht="12.75" customHeight="1" x14ac:dyDescent="0.3">
      <c r="A73" s="195"/>
      <c r="B73" s="195"/>
      <c r="C73" s="195"/>
      <c r="D73" s="195"/>
      <c r="E73" s="195"/>
      <c r="F73" s="195"/>
      <c r="G73" s="195"/>
      <c r="H73" s="195"/>
      <c r="I73" s="195"/>
      <c r="J73" s="195"/>
      <c r="K73" s="195"/>
      <c r="L73" s="195"/>
      <c r="M73" s="195"/>
      <c r="N73" s="195"/>
      <c r="O73" s="195"/>
      <c r="P73" s="195"/>
      <c r="Q73" s="195"/>
      <c r="R73" s="195"/>
      <c r="S73" s="195"/>
      <c r="T73" s="195"/>
      <c r="U73" s="195"/>
      <c r="V73" s="195"/>
      <c r="W73" s="195"/>
      <c r="X73" s="195"/>
      <c r="Y73" s="195"/>
    </row>
    <row r="74" spans="1:25" s="264" customFormat="1" ht="12.75" customHeight="1" x14ac:dyDescent="0.3">
      <c r="A74" s="195"/>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row>
    <row r="75" spans="1:25" s="264" customFormat="1" ht="12.75" customHeight="1" x14ac:dyDescent="0.3">
      <c r="A75" s="185"/>
      <c r="B75" s="214" t="s">
        <v>228</v>
      </c>
      <c r="C75" s="185"/>
      <c r="D75" s="185"/>
      <c r="E75" s="185"/>
      <c r="F75" s="195"/>
      <c r="G75" s="195"/>
      <c r="H75" s="195"/>
      <c r="I75" s="195"/>
      <c r="J75" s="195"/>
      <c r="K75" s="195"/>
      <c r="L75" s="195"/>
      <c r="M75" s="195"/>
      <c r="N75" s="195"/>
      <c r="O75" s="195"/>
      <c r="P75" s="195"/>
      <c r="Q75" s="195"/>
      <c r="R75" s="195"/>
      <c r="S75" s="195"/>
      <c r="T75" s="195"/>
      <c r="U75" s="195"/>
      <c r="V75" s="195"/>
      <c r="W75" s="195"/>
      <c r="X75" s="195"/>
      <c r="Y75" s="195"/>
    </row>
    <row r="76" spans="1:25" s="264" customFormat="1" ht="12.75" customHeight="1" x14ac:dyDescent="0.3">
      <c r="A76" s="195"/>
      <c r="B76" s="195"/>
      <c r="C76" s="195"/>
      <c r="D76" s="195"/>
      <c r="E76" s="195"/>
      <c r="F76" s="195"/>
      <c r="G76" s="195"/>
      <c r="H76" s="195"/>
      <c r="I76" s="195"/>
      <c r="J76" s="195"/>
      <c r="K76" s="195"/>
      <c r="L76" s="195"/>
      <c r="M76" s="195"/>
      <c r="N76" s="195"/>
      <c r="O76" s="195"/>
      <c r="P76" s="195"/>
      <c r="Q76" s="195"/>
      <c r="R76" s="195"/>
      <c r="S76" s="195"/>
      <c r="T76" s="195"/>
      <c r="U76" s="195"/>
      <c r="V76" s="195"/>
      <c r="W76" s="195"/>
      <c r="X76" s="195"/>
      <c r="Y76" s="195"/>
    </row>
    <row r="77" spans="1:25" s="264" customFormat="1" ht="12.75" customHeight="1" thickBot="1" x14ac:dyDescent="0.35">
      <c r="A77" s="195"/>
      <c r="B77" s="195"/>
      <c r="C77" s="195"/>
      <c r="D77" s="195"/>
      <c r="E77" s="195"/>
      <c r="F77" s="195"/>
      <c r="G77" s="195"/>
      <c r="H77" s="195"/>
      <c r="I77" s="195"/>
      <c r="J77" s="195"/>
      <c r="K77" s="195"/>
      <c r="L77" s="195"/>
      <c r="M77" s="195"/>
      <c r="N77" s="195"/>
      <c r="O77" s="195"/>
      <c r="P77" s="195"/>
      <c r="Q77" s="195"/>
      <c r="R77" s="195"/>
      <c r="S77" s="195"/>
      <c r="T77" s="195"/>
      <c r="U77" s="195"/>
      <c r="V77" s="195"/>
      <c r="W77" s="195"/>
      <c r="X77" s="195"/>
      <c r="Y77" s="195"/>
    </row>
    <row r="78" spans="1:25" s="264" customFormat="1" ht="12.75" customHeight="1" thickBot="1" x14ac:dyDescent="0.35">
      <c r="A78" s="195"/>
      <c r="B78" s="348"/>
      <c r="C78" s="349"/>
      <c r="D78" s="349"/>
      <c r="E78" s="678" t="s">
        <v>83</v>
      </c>
      <c r="F78" s="678"/>
      <c r="G78" s="678"/>
      <c r="H78" s="678" t="s">
        <v>212</v>
      </c>
      <c r="I78" s="678"/>
      <c r="J78" s="679"/>
      <c r="K78" s="195"/>
      <c r="L78" s="195"/>
      <c r="M78" s="195"/>
      <c r="N78" s="195"/>
      <c r="O78" s="195"/>
      <c r="P78" s="195"/>
      <c r="Q78" s="195"/>
      <c r="R78" s="195"/>
      <c r="S78" s="195"/>
      <c r="T78" s="195"/>
      <c r="U78" s="195"/>
      <c r="V78" s="195"/>
      <c r="W78" s="195"/>
      <c r="X78" s="195"/>
      <c r="Y78" s="195"/>
    </row>
    <row r="79" spans="1:25" s="264" customFormat="1" ht="12.75" customHeight="1" x14ac:dyDescent="0.3">
      <c r="A79" s="195"/>
      <c r="B79" s="348" t="s">
        <v>102</v>
      </c>
      <c r="C79" s="349" t="s">
        <v>103</v>
      </c>
      <c r="D79" s="349" t="s">
        <v>109</v>
      </c>
      <c r="E79" s="349" t="s">
        <v>99</v>
      </c>
      <c r="F79" s="349" t="s">
        <v>100</v>
      </c>
      <c r="G79" s="349" t="s">
        <v>101</v>
      </c>
      <c r="H79" s="349" t="s">
        <v>104</v>
      </c>
      <c r="I79" s="349" t="s">
        <v>106</v>
      </c>
      <c r="J79" s="350" t="s">
        <v>105</v>
      </c>
      <c r="K79" s="195"/>
      <c r="L79" s="195"/>
      <c r="M79" s="195"/>
      <c r="N79" s="195"/>
      <c r="O79" s="195"/>
      <c r="P79" s="195"/>
      <c r="Q79" s="195"/>
      <c r="R79" s="195"/>
      <c r="S79" s="195"/>
      <c r="T79" s="195"/>
      <c r="U79" s="195"/>
      <c r="V79" s="195"/>
      <c r="W79" s="195"/>
      <c r="X79" s="195"/>
      <c r="Y79" s="195"/>
    </row>
    <row r="80" spans="1:25" s="264" customFormat="1" ht="12.75" customHeight="1" x14ac:dyDescent="0.3">
      <c r="A80" s="195"/>
      <c r="B80" s="470" t="s">
        <v>477</v>
      </c>
      <c r="C80" s="73" t="s">
        <v>112</v>
      </c>
      <c r="D80" s="351"/>
      <c r="E80" s="354"/>
      <c r="F80" s="354"/>
      <c r="G80" s="354"/>
      <c r="H80" s="354"/>
      <c r="I80" s="354"/>
      <c r="J80" s="355"/>
      <c r="K80" s="195"/>
      <c r="L80" s="195"/>
      <c r="M80" s="195"/>
      <c r="N80" s="195"/>
      <c r="O80" s="195"/>
      <c r="P80" s="195"/>
      <c r="Q80" s="195"/>
      <c r="R80" s="195"/>
      <c r="S80" s="195"/>
      <c r="T80" s="195"/>
      <c r="U80" s="195"/>
      <c r="V80" s="195"/>
      <c r="W80" s="195"/>
      <c r="X80" s="195"/>
      <c r="Y80" s="195"/>
    </row>
    <row r="81" spans="1:25" s="264" customFormat="1" ht="12.75" customHeight="1" x14ac:dyDescent="0.3">
      <c r="A81" s="195"/>
      <c r="B81" s="470" t="s">
        <v>511</v>
      </c>
      <c r="C81" s="73" t="s">
        <v>112</v>
      </c>
      <c r="D81" s="351"/>
      <c r="E81" s="354"/>
      <c r="F81" s="354"/>
      <c r="G81" s="354"/>
      <c r="H81" s="354"/>
      <c r="I81" s="354"/>
      <c r="J81" s="355"/>
      <c r="K81" s="195"/>
      <c r="L81" s="195"/>
      <c r="M81" s="195"/>
      <c r="N81" s="195"/>
      <c r="O81" s="195"/>
      <c r="P81" s="195"/>
      <c r="Q81" s="195"/>
      <c r="R81" s="195"/>
      <c r="S81" s="195"/>
      <c r="T81" s="195"/>
      <c r="U81" s="195"/>
      <c r="V81" s="195"/>
      <c r="W81" s="195"/>
      <c r="X81" s="195"/>
      <c r="Y81" s="195"/>
    </row>
    <row r="82" spans="1:25" s="264" customFormat="1" ht="12.75" customHeight="1" x14ac:dyDescent="0.3">
      <c r="A82" s="195"/>
      <c r="B82" s="470" t="s">
        <v>63</v>
      </c>
      <c r="C82" s="73" t="s">
        <v>112</v>
      </c>
      <c r="D82" s="351"/>
      <c r="E82" s="354"/>
      <c r="F82" s="354"/>
      <c r="G82" s="354"/>
      <c r="H82" s="354"/>
      <c r="I82" s="354"/>
      <c r="J82" s="355"/>
      <c r="K82" s="195"/>
      <c r="L82" s="195"/>
      <c r="M82" s="195"/>
      <c r="N82" s="195"/>
      <c r="O82" s="195"/>
      <c r="P82" s="195"/>
      <c r="Q82" s="195"/>
      <c r="R82" s="195"/>
      <c r="S82" s="195"/>
      <c r="T82" s="195"/>
      <c r="U82" s="195"/>
      <c r="V82" s="195"/>
      <c r="W82" s="195"/>
      <c r="X82" s="195"/>
      <c r="Y82" s="195"/>
    </row>
    <row r="83" spans="1:25" s="264" customFormat="1" ht="12.75" customHeight="1" x14ac:dyDescent="0.3">
      <c r="A83" s="195"/>
      <c r="B83" s="470" t="s">
        <v>512</v>
      </c>
      <c r="C83" s="73" t="s">
        <v>112</v>
      </c>
      <c r="D83" s="351"/>
      <c r="E83" s="354"/>
      <c r="F83" s="354"/>
      <c r="G83" s="354"/>
      <c r="H83" s="354"/>
      <c r="I83" s="354"/>
      <c r="J83" s="355"/>
      <c r="K83" s="195"/>
      <c r="L83" s="195"/>
      <c r="M83" s="195"/>
      <c r="N83" s="195"/>
      <c r="O83" s="195"/>
      <c r="P83" s="195"/>
      <c r="Q83" s="195"/>
      <c r="R83" s="195"/>
      <c r="S83" s="195"/>
      <c r="T83" s="195"/>
      <c r="U83" s="195"/>
      <c r="V83" s="195"/>
      <c r="W83" s="195"/>
      <c r="X83" s="195"/>
      <c r="Y83" s="195"/>
    </row>
    <row r="84" spans="1:25" s="264" customFormat="1" ht="12.75" customHeight="1" x14ac:dyDescent="0.3">
      <c r="A84" s="195"/>
      <c r="B84" s="470" t="s">
        <v>513</v>
      </c>
      <c r="C84" s="73" t="s">
        <v>112</v>
      </c>
      <c r="D84" s="351"/>
      <c r="E84" s="354"/>
      <c r="F84" s="354"/>
      <c r="G84" s="354"/>
      <c r="H84" s="354"/>
      <c r="I84" s="354"/>
      <c r="J84" s="355"/>
      <c r="K84" s="195"/>
      <c r="L84" s="195"/>
      <c r="M84" s="195"/>
      <c r="N84" s="195"/>
      <c r="O84" s="195"/>
      <c r="P84" s="195"/>
      <c r="Q84" s="195"/>
      <c r="R84" s="195"/>
      <c r="S84" s="195"/>
      <c r="T84" s="195"/>
      <c r="U84" s="195"/>
      <c r="V84" s="195"/>
      <c r="W84" s="195"/>
      <c r="X84" s="195"/>
      <c r="Y84" s="195"/>
    </row>
    <row r="85" spans="1:25" s="264" customFormat="1" ht="12.75" customHeight="1" x14ac:dyDescent="0.3">
      <c r="A85" s="195"/>
      <c r="B85" s="470" t="s">
        <v>514</v>
      </c>
      <c r="C85" s="73" t="s">
        <v>112</v>
      </c>
      <c r="D85" s="351"/>
      <c r="E85" s="354"/>
      <c r="F85" s="354"/>
      <c r="G85" s="354"/>
      <c r="H85" s="354"/>
      <c r="I85" s="354"/>
      <c r="J85" s="355"/>
      <c r="K85" s="195"/>
      <c r="L85" s="195"/>
      <c r="M85" s="195"/>
      <c r="N85" s="195"/>
      <c r="O85" s="195"/>
      <c r="P85" s="195"/>
      <c r="Q85" s="195"/>
      <c r="R85" s="195"/>
      <c r="S85" s="195"/>
      <c r="T85" s="195"/>
      <c r="U85" s="195"/>
      <c r="V85" s="195"/>
      <c r="W85" s="195"/>
      <c r="X85" s="195"/>
      <c r="Y85" s="195"/>
    </row>
    <row r="86" spans="1:25" s="264" customFormat="1" ht="12.75" customHeight="1" x14ac:dyDescent="0.3">
      <c r="A86" s="195"/>
      <c r="B86" s="470" t="s">
        <v>515</v>
      </c>
      <c r="C86" s="73" t="s">
        <v>112</v>
      </c>
      <c r="D86" s="351"/>
      <c r="E86" s="354"/>
      <c r="F86" s="354"/>
      <c r="G86" s="354"/>
      <c r="H86" s="354"/>
      <c r="I86" s="354"/>
      <c r="J86" s="355"/>
      <c r="K86" s="195"/>
      <c r="L86" s="195"/>
      <c r="M86" s="195"/>
      <c r="N86" s="195"/>
      <c r="O86" s="195"/>
      <c r="P86" s="195"/>
      <c r="Q86" s="195"/>
      <c r="R86" s="195"/>
      <c r="S86" s="195"/>
      <c r="T86" s="195"/>
      <c r="U86" s="195"/>
      <c r="V86" s="195"/>
      <c r="W86" s="195"/>
      <c r="X86" s="195"/>
      <c r="Y86" s="195"/>
    </row>
    <row r="87" spans="1:25" s="264" customFormat="1" ht="12.75" customHeight="1" x14ac:dyDescent="0.3">
      <c r="A87" s="195"/>
      <c r="B87" s="470" t="s">
        <v>497</v>
      </c>
      <c r="C87" s="73" t="s">
        <v>112</v>
      </c>
      <c r="D87" s="351"/>
      <c r="E87" s="354"/>
      <c r="F87" s="354"/>
      <c r="G87" s="354"/>
      <c r="H87" s="354"/>
      <c r="I87" s="354"/>
      <c r="J87" s="355"/>
      <c r="K87" s="195"/>
      <c r="L87" s="195"/>
      <c r="M87" s="195"/>
      <c r="N87" s="195"/>
      <c r="O87" s="195"/>
      <c r="P87" s="195"/>
      <c r="Q87" s="195"/>
      <c r="R87" s="195"/>
      <c r="S87" s="195"/>
      <c r="T87" s="195"/>
      <c r="U87" s="195"/>
      <c r="V87" s="195"/>
      <c r="W87" s="195"/>
      <c r="X87" s="195"/>
      <c r="Y87" s="195"/>
    </row>
    <row r="88" spans="1:25" s="264" customFormat="1" ht="12.75" customHeight="1" x14ac:dyDescent="0.3">
      <c r="A88" s="195"/>
      <c r="B88" s="470" t="s">
        <v>498</v>
      </c>
      <c r="C88" s="73" t="s">
        <v>112</v>
      </c>
      <c r="D88" s="351"/>
      <c r="E88" s="354"/>
      <c r="F88" s="354"/>
      <c r="G88" s="354"/>
      <c r="H88" s="354"/>
      <c r="I88" s="354"/>
      <c r="J88" s="355"/>
      <c r="K88" s="195"/>
      <c r="L88" s="195"/>
      <c r="M88" s="195"/>
      <c r="N88" s="195"/>
      <c r="O88" s="195"/>
      <c r="P88" s="195"/>
      <c r="Q88" s="195"/>
      <c r="R88" s="195"/>
      <c r="S88" s="195"/>
      <c r="T88" s="195"/>
      <c r="U88" s="195"/>
      <c r="V88" s="195"/>
      <c r="W88" s="195"/>
      <c r="X88" s="195"/>
      <c r="Y88" s="195"/>
    </row>
    <row r="89" spans="1:25" s="264" customFormat="1" ht="12.75" customHeight="1" x14ac:dyDescent="0.3">
      <c r="A89" s="195"/>
      <c r="B89" s="470" t="s">
        <v>499</v>
      </c>
      <c r="C89" s="73" t="s">
        <v>112</v>
      </c>
      <c r="D89" s="351"/>
      <c r="E89" s="354"/>
      <c r="F89" s="354"/>
      <c r="G89" s="354"/>
      <c r="H89" s="354"/>
      <c r="I89" s="354"/>
      <c r="J89" s="355"/>
      <c r="K89" s="195"/>
      <c r="L89" s="195"/>
      <c r="M89" s="195"/>
      <c r="N89" s="195"/>
      <c r="O89" s="195"/>
      <c r="P89" s="195"/>
      <c r="Q89" s="195"/>
      <c r="R89" s="195"/>
      <c r="S89" s="195"/>
      <c r="T89" s="195"/>
      <c r="U89" s="195"/>
      <c r="V89" s="195"/>
      <c r="W89" s="195"/>
      <c r="X89" s="195"/>
      <c r="Y89" s="195"/>
    </row>
    <row r="90" spans="1:25" s="264" customFormat="1" ht="12.75" customHeight="1" x14ac:dyDescent="0.3">
      <c r="A90" s="195"/>
      <c r="B90" s="470" t="s">
        <v>500</v>
      </c>
      <c r="C90" s="73" t="s">
        <v>112</v>
      </c>
      <c r="D90" s="351"/>
      <c r="E90" s="354"/>
      <c r="F90" s="354"/>
      <c r="G90" s="354"/>
      <c r="H90" s="354"/>
      <c r="I90" s="354"/>
      <c r="J90" s="355"/>
      <c r="K90" s="195"/>
      <c r="L90" s="195"/>
      <c r="M90" s="195"/>
      <c r="N90" s="195"/>
      <c r="O90" s="195"/>
      <c r="P90" s="195"/>
      <c r="Q90" s="195"/>
      <c r="R90" s="195"/>
      <c r="S90" s="195"/>
      <c r="T90" s="195"/>
      <c r="U90" s="195"/>
      <c r="V90" s="195"/>
      <c r="W90" s="195"/>
      <c r="X90" s="195"/>
      <c r="Y90" s="195"/>
    </row>
    <row r="91" spans="1:25" s="264" customFormat="1" ht="12.75" customHeight="1" x14ac:dyDescent="0.3">
      <c r="A91" s="195"/>
      <c r="B91" s="470" t="s">
        <v>501</v>
      </c>
      <c r="C91" s="73" t="s">
        <v>112</v>
      </c>
      <c r="D91" s="351"/>
      <c r="E91" s="354"/>
      <c r="F91" s="354"/>
      <c r="G91" s="354"/>
      <c r="H91" s="354"/>
      <c r="I91" s="354"/>
      <c r="J91" s="355"/>
      <c r="K91" s="195"/>
      <c r="L91" s="195"/>
      <c r="M91" s="195"/>
      <c r="N91" s="195"/>
      <c r="O91" s="195"/>
      <c r="P91" s="195"/>
      <c r="Q91" s="195"/>
      <c r="R91" s="195"/>
      <c r="S91" s="195"/>
      <c r="T91" s="195"/>
      <c r="U91" s="195"/>
      <c r="V91" s="195"/>
      <c r="W91" s="195"/>
      <c r="X91" s="195"/>
      <c r="Y91" s="195"/>
    </row>
    <row r="92" spans="1:25" s="264" customFormat="1" ht="12.75" customHeight="1" x14ac:dyDescent="0.3">
      <c r="A92" s="195"/>
      <c r="B92" s="470" t="s">
        <v>502</v>
      </c>
      <c r="C92" s="73" t="s">
        <v>112</v>
      </c>
      <c r="D92" s="351"/>
      <c r="E92" s="354"/>
      <c r="F92" s="354"/>
      <c r="G92" s="354"/>
      <c r="H92" s="354"/>
      <c r="I92" s="354"/>
      <c r="J92" s="355"/>
      <c r="K92" s="195"/>
      <c r="L92" s="195"/>
      <c r="M92" s="195"/>
      <c r="N92" s="195"/>
      <c r="O92" s="195"/>
      <c r="P92" s="195"/>
      <c r="Q92" s="195"/>
      <c r="R92" s="195"/>
      <c r="S92" s="195"/>
      <c r="T92" s="195"/>
      <c r="U92" s="195"/>
      <c r="V92" s="195"/>
      <c r="W92" s="195"/>
      <c r="X92" s="195"/>
      <c r="Y92" s="195"/>
    </row>
    <row r="93" spans="1:25" s="264" customFormat="1" ht="12.75" customHeight="1" x14ac:dyDescent="0.3">
      <c r="A93" s="195"/>
      <c r="B93" s="470" t="s">
        <v>503</v>
      </c>
      <c r="C93" s="73" t="s">
        <v>112</v>
      </c>
      <c r="D93" s="351"/>
      <c r="E93" s="354"/>
      <c r="F93" s="354"/>
      <c r="G93" s="354"/>
      <c r="H93" s="354"/>
      <c r="I93" s="354"/>
      <c r="J93" s="355"/>
      <c r="K93" s="195"/>
      <c r="L93" s="195"/>
      <c r="M93" s="195"/>
      <c r="N93" s="195"/>
      <c r="O93" s="195"/>
      <c r="P93" s="195"/>
      <c r="Q93" s="195"/>
      <c r="R93" s="195"/>
      <c r="S93" s="195"/>
      <c r="T93" s="195"/>
      <c r="U93" s="195"/>
      <c r="V93" s="195"/>
      <c r="W93" s="195"/>
      <c r="X93" s="195"/>
      <c r="Y93" s="195"/>
    </row>
    <row r="94" spans="1:25" s="264" customFormat="1" ht="12.75" customHeight="1" x14ac:dyDescent="0.3">
      <c r="A94" s="195"/>
      <c r="B94" s="470" t="s">
        <v>504</v>
      </c>
      <c r="C94" s="73" t="s">
        <v>112</v>
      </c>
      <c r="D94" s="351"/>
      <c r="E94" s="354"/>
      <c r="F94" s="354"/>
      <c r="G94" s="354"/>
      <c r="H94" s="354"/>
      <c r="I94" s="354"/>
      <c r="J94" s="355"/>
      <c r="K94" s="195"/>
      <c r="L94" s="195"/>
      <c r="M94" s="195"/>
      <c r="N94" s="195"/>
      <c r="O94" s="195"/>
      <c r="P94" s="195"/>
      <c r="Q94" s="195"/>
      <c r="R94" s="195"/>
      <c r="S94" s="195"/>
      <c r="T94" s="195"/>
      <c r="U94" s="195"/>
      <c r="V94" s="195"/>
      <c r="W94" s="195"/>
      <c r="X94" s="195"/>
      <c r="Y94" s="195"/>
    </row>
    <row r="95" spans="1:25" s="264" customFormat="1" ht="12.75" customHeight="1" x14ac:dyDescent="0.3">
      <c r="A95" s="195"/>
      <c r="B95" s="470" t="s">
        <v>505</v>
      </c>
      <c r="C95" s="73" t="s">
        <v>112</v>
      </c>
      <c r="D95" s="351"/>
      <c r="E95" s="354"/>
      <c r="F95" s="354"/>
      <c r="G95" s="354"/>
      <c r="H95" s="354"/>
      <c r="I95" s="354"/>
      <c r="J95" s="355"/>
      <c r="K95" s="195"/>
      <c r="L95" s="195"/>
      <c r="M95" s="195"/>
      <c r="N95" s="195"/>
      <c r="O95" s="195"/>
      <c r="P95" s="195"/>
      <c r="Q95" s="195"/>
      <c r="R95" s="195"/>
      <c r="S95" s="195"/>
      <c r="T95" s="195"/>
      <c r="U95" s="195"/>
      <c r="V95" s="195"/>
      <c r="W95" s="195"/>
      <c r="X95" s="195"/>
      <c r="Y95" s="195"/>
    </row>
    <row r="96" spans="1:25" s="264" customFormat="1" ht="12.75" customHeight="1" x14ac:dyDescent="0.3">
      <c r="A96" s="195"/>
      <c r="B96" s="470" t="s">
        <v>506</v>
      </c>
      <c r="C96" s="73" t="s">
        <v>112</v>
      </c>
      <c r="D96" s="351"/>
      <c r="E96" s="354"/>
      <c r="F96" s="354"/>
      <c r="G96" s="354"/>
      <c r="H96" s="354"/>
      <c r="I96" s="354"/>
      <c r="J96" s="355"/>
      <c r="K96" s="195"/>
      <c r="L96" s="195"/>
      <c r="M96" s="195"/>
      <c r="N96" s="195"/>
      <c r="O96" s="195"/>
      <c r="P96" s="195"/>
      <c r="Q96" s="195"/>
      <c r="R96" s="195"/>
      <c r="S96" s="195"/>
      <c r="T96" s="195"/>
      <c r="U96" s="195"/>
      <c r="V96" s="195"/>
      <c r="W96" s="195"/>
      <c r="X96" s="195"/>
      <c r="Y96" s="195"/>
    </row>
    <row r="97" spans="1:25" s="264" customFormat="1" ht="12.75" customHeight="1" x14ac:dyDescent="0.3">
      <c r="A97" s="195"/>
      <c r="B97" s="470" t="s">
        <v>507</v>
      </c>
      <c r="C97" s="73" t="s">
        <v>112</v>
      </c>
      <c r="D97" s="351"/>
      <c r="E97" s="354"/>
      <c r="F97" s="354"/>
      <c r="G97" s="354"/>
      <c r="H97" s="354"/>
      <c r="I97" s="354"/>
      <c r="J97" s="355"/>
      <c r="K97" s="195"/>
      <c r="L97" s="195"/>
      <c r="M97" s="195"/>
      <c r="N97" s="195"/>
      <c r="O97" s="195"/>
      <c r="P97" s="195"/>
      <c r="Q97" s="195"/>
      <c r="R97" s="195"/>
      <c r="S97" s="195"/>
      <c r="T97" s="195"/>
      <c r="U97" s="195"/>
      <c r="V97" s="195"/>
      <c r="W97" s="195"/>
      <c r="X97" s="195"/>
      <c r="Y97" s="195"/>
    </row>
    <row r="98" spans="1:25" s="264" customFormat="1" ht="12.75" customHeight="1" x14ac:dyDescent="0.3">
      <c r="A98" s="195"/>
      <c r="B98" s="470" t="s">
        <v>508</v>
      </c>
      <c r="C98" s="73" t="s">
        <v>112</v>
      </c>
      <c r="D98" s="351"/>
      <c r="E98" s="354"/>
      <c r="F98" s="354"/>
      <c r="G98" s="354"/>
      <c r="H98" s="354"/>
      <c r="I98" s="354"/>
      <c r="J98" s="355"/>
      <c r="K98" s="195"/>
      <c r="L98" s="195"/>
      <c r="M98" s="195"/>
      <c r="N98" s="195"/>
      <c r="O98" s="195"/>
      <c r="P98" s="195"/>
      <c r="Q98" s="195"/>
      <c r="R98" s="195"/>
      <c r="S98" s="195"/>
      <c r="T98" s="195"/>
      <c r="U98" s="195"/>
      <c r="V98" s="195"/>
      <c r="W98" s="195"/>
      <c r="X98" s="195"/>
      <c r="Y98" s="195"/>
    </row>
    <row r="99" spans="1:25" s="264" customFormat="1" ht="12.75" customHeight="1" x14ac:dyDescent="0.3">
      <c r="A99" s="195"/>
      <c r="B99" s="470" t="s">
        <v>509</v>
      </c>
      <c r="C99" s="73" t="s">
        <v>112</v>
      </c>
      <c r="D99" s="351"/>
      <c r="E99" s="354"/>
      <c r="F99" s="354"/>
      <c r="G99" s="354"/>
      <c r="H99" s="354"/>
      <c r="I99" s="354"/>
      <c r="J99" s="355"/>
      <c r="K99" s="195"/>
      <c r="L99" s="195"/>
      <c r="M99" s="195"/>
      <c r="N99" s="195"/>
      <c r="O99" s="195"/>
      <c r="P99" s="195"/>
      <c r="Q99" s="195"/>
      <c r="R99" s="195"/>
      <c r="S99" s="195"/>
      <c r="T99" s="195"/>
      <c r="U99" s="195"/>
      <c r="V99" s="195"/>
      <c r="W99" s="195"/>
      <c r="X99" s="195"/>
      <c r="Y99" s="195"/>
    </row>
    <row r="100" spans="1:25" s="264" customFormat="1" ht="12.75" customHeight="1" thickBot="1" x14ac:dyDescent="0.35">
      <c r="A100" s="195"/>
      <c r="B100" s="471" t="s">
        <v>510</v>
      </c>
      <c r="C100" s="472" t="s">
        <v>112</v>
      </c>
      <c r="D100" s="357"/>
      <c r="E100" s="360"/>
      <c r="F100" s="360"/>
      <c r="G100" s="360"/>
      <c r="H100" s="360"/>
      <c r="I100" s="360"/>
      <c r="J100" s="361"/>
      <c r="K100" s="195"/>
      <c r="L100" s="195"/>
      <c r="M100" s="195"/>
      <c r="N100" s="195"/>
      <c r="O100" s="195"/>
      <c r="P100" s="195"/>
      <c r="Q100" s="195"/>
      <c r="R100" s="195"/>
      <c r="S100" s="195"/>
      <c r="T100" s="195"/>
      <c r="U100" s="195"/>
      <c r="V100" s="195"/>
      <c r="W100" s="195"/>
      <c r="X100" s="195"/>
      <c r="Y100" s="195"/>
    </row>
    <row r="101" spans="1:25" s="264" customFormat="1" ht="12.75" customHeight="1" x14ac:dyDescent="0.3">
      <c r="A101" s="195"/>
      <c r="B101" s="201" t="s">
        <v>564</v>
      </c>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row>
    <row r="102" spans="1:25" s="264" customFormat="1" ht="12.75" customHeight="1" x14ac:dyDescent="0.3">
      <c r="A102" s="195"/>
      <c r="B102" s="195"/>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row>
    <row r="103" spans="1:25" s="264" customFormat="1" ht="12.75" customHeight="1" x14ac:dyDescent="0.3">
      <c r="A103" s="185"/>
      <c r="B103" s="214" t="s">
        <v>70</v>
      </c>
      <c r="C103" s="185"/>
      <c r="D103" s="185"/>
      <c r="E103" s="185"/>
      <c r="F103" s="195"/>
      <c r="G103" s="195"/>
      <c r="H103" s="195"/>
      <c r="I103" s="195"/>
      <c r="J103" s="195"/>
      <c r="K103" s="195"/>
      <c r="L103" s="195"/>
      <c r="M103" s="195"/>
      <c r="N103" s="195"/>
      <c r="O103" s="195"/>
      <c r="P103" s="195"/>
      <c r="Q103" s="195"/>
      <c r="R103" s="195"/>
      <c r="S103" s="195"/>
      <c r="T103" s="195"/>
      <c r="U103" s="195"/>
      <c r="V103" s="195"/>
      <c r="W103" s="195"/>
      <c r="X103" s="195"/>
      <c r="Y103" s="195"/>
    </row>
    <row r="104" spans="1:25" s="264" customFormat="1" ht="12.75" customHeight="1" thickBot="1" x14ac:dyDescent="0.35">
      <c r="A104" s="195"/>
      <c r="B104" s="195"/>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row>
    <row r="105" spans="1:25" s="264" customFormat="1" ht="12.75" customHeight="1" thickBot="1" x14ac:dyDescent="0.35">
      <c r="A105" s="195"/>
      <c r="B105" s="348"/>
      <c r="C105" s="349"/>
      <c r="D105" s="349"/>
      <c r="E105" s="678" t="s">
        <v>83</v>
      </c>
      <c r="F105" s="678"/>
      <c r="G105" s="678"/>
      <c r="H105" s="678" t="s">
        <v>212</v>
      </c>
      <c r="I105" s="678"/>
      <c r="J105" s="679"/>
      <c r="K105" s="195"/>
      <c r="L105" s="195"/>
      <c r="M105" s="195"/>
      <c r="N105" s="195"/>
      <c r="O105" s="195"/>
      <c r="P105" s="195"/>
      <c r="Q105" s="195"/>
      <c r="R105" s="195"/>
      <c r="S105" s="195"/>
      <c r="T105" s="195"/>
      <c r="U105" s="195"/>
      <c r="V105" s="195"/>
      <c r="W105" s="195"/>
      <c r="X105" s="195"/>
      <c r="Y105" s="195"/>
    </row>
    <row r="106" spans="1:25" s="264" customFormat="1" ht="12.75" customHeight="1" x14ac:dyDescent="0.3">
      <c r="A106" s="195"/>
      <c r="B106" s="348" t="s">
        <v>102</v>
      </c>
      <c r="C106" s="349" t="s">
        <v>103</v>
      </c>
      <c r="D106" s="349" t="s">
        <v>109</v>
      </c>
      <c r="E106" s="349" t="s">
        <v>99</v>
      </c>
      <c r="F106" s="349" t="s">
        <v>100</v>
      </c>
      <c r="G106" s="349" t="s">
        <v>101</v>
      </c>
      <c r="H106" s="349" t="s">
        <v>104</v>
      </c>
      <c r="I106" s="349" t="s">
        <v>106</v>
      </c>
      <c r="J106" s="350" t="s">
        <v>105</v>
      </c>
      <c r="K106" s="195"/>
      <c r="L106" s="195"/>
      <c r="M106" s="195"/>
      <c r="N106" s="195"/>
      <c r="O106" s="195"/>
      <c r="P106" s="195"/>
      <c r="Q106" s="195"/>
      <c r="R106" s="195"/>
      <c r="S106" s="195"/>
      <c r="T106" s="195"/>
      <c r="U106" s="195"/>
      <c r="V106" s="195"/>
      <c r="W106" s="195"/>
      <c r="X106" s="195"/>
      <c r="Y106" s="195"/>
    </row>
    <row r="107" spans="1:25" s="264" customFormat="1" ht="12.75" customHeight="1" x14ac:dyDescent="0.3">
      <c r="A107" s="195"/>
      <c r="B107" s="344" t="s">
        <v>497</v>
      </c>
      <c r="C107" s="351" t="s">
        <v>76</v>
      </c>
      <c r="D107" s="352" t="s">
        <v>230</v>
      </c>
      <c r="E107" s="353"/>
      <c r="F107" s="354"/>
      <c r="G107" s="355"/>
      <c r="H107" s="356"/>
      <c r="I107" s="354"/>
      <c r="J107" s="355"/>
      <c r="K107" s="195"/>
      <c r="L107" s="195"/>
      <c r="M107" s="195"/>
      <c r="N107" s="195"/>
      <c r="O107" s="195"/>
      <c r="P107" s="195"/>
      <c r="Q107" s="195"/>
      <c r="R107" s="195"/>
      <c r="S107" s="195"/>
      <c r="T107" s="195"/>
      <c r="U107" s="195"/>
      <c r="V107" s="195"/>
      <c r="W107" s="195"/>
      <c r="X107" s="195"/>
      <c r="Y107" s="195"/>
    </row>
    <row r="108" spans="1:25" s="264" customFormat="1" ht="12.75" customHeight="1" x14ac:dyDescent="0.3">
      <c r="A108" s="195"/>
      <c r="B108" s="344" t="s">
        <v>498</v>
      </c>
      <c r="C108" s="351" t="s">
        <v>76</v>
      </c>
      <c r="D108" s="352" t="s">
        <v>231</v>
      </c>
      <c r="E108" s="353"/>
      <c r="F108" s="354"/>
      <c r="G108" s="355"/>
      <c r="H108" s="356"/>
      <c r="I108" s="354"/>
      <c r="J108" s="355"/>
      <c r="K108" s="195"/>
      <c r="L108" s="195"/>
      <c r="M108" s="195"/>
      <c r="N108" s="195"/>
      <c r="O108" s="195"/>
      <c r="P108" s="195"/>
      <c r="Q108" s="195"/>
      <c r="R108" s="195"/>
      <c r="S108" s="195"/>
      <c r="T108" s="195"/>
      <c r="U108" s="195"/>
      <c r="V108" s="195"/>
      <c r="W108" s="195"/>
      <c r="X108" s="195"/>
      <c r="Y108" s="195"/>
    </row>
    <row r="109" spans="1:25" s="264" customFormat="1" ht="12.75" customHeight="1" x14ac:dyDescent="0.3">
      <c r="A109" s="195"/>
      <c r="B109" s="344" t="s">
        <v>499</v>
      </c>
      <c r="C109" s="351" t="s">
        <v>76</v>
      </c>
      <c r="D109" s="352" t="s">
        <v>232</v>
      </c>
      <c r="E109" s="353"/>
      <c r="F109" s="354"/>
      <c r="G109" s="355"/>
      <c r="H109" s="356"/>
      <c r="I109" s="354"/>
      <c r="J109" s="355"/>
      <c r="K109" s="195"/>
      <c r="L109" s="195"/>
      <c r="M109" s="195"/>
      <c r="N109" s="195"/>
      <c r="O109" s="195"/>
      <c r="P109" s="195"/>
      <c r="Q109" s="195"/>
      <c r="R109" s="195"/>
      <c r="S109" s="195"/>
      <c r="T109" s="195"/>
      <c r="U109" s="195"/>
      <c r="V109" s="195"/>
      <c r="W109" s="195"/>
      <c r="X109" s="195"/>
      <c r="Y109" s="195"/>
    </row>
    <row r="110" spans="1:25" s="264" customFormat="1" ht="12.75" customHeight="1" x14ac:dyDescent="0.3">
      <c r="A110" s="195"/>
      <c r="B110" s="344" t="s">
        <v>500</v>
      </c>
      <c r="C110" s="351" t="s">
        <v>76</v>
      </c>
      <c r="D110" s="352" t="s">
        <v>233</v>
      </c>
      <c r="E110" s="353"/>
      <c r="F110" s="354"/>
      <c r="G110" s="355"/>
      <c r="H110" s="356"/>
      <c r="I110" s="354"/>
      <c r="J110" s="355"/>
      <c r="K110" s="195"/>
      <c r="L110" s="195"/>
      <c r="M110" s="195"/>
      <c r="N110" s="195"/>
      <c r="O110" s="195"/>
      <c r="P110" s="195"/>
      <c r="Q110" s="195"/>
      <c r="R110" s="195"/>
      <c r="S110" s="195"/>
      <c r="T110" s="195"/>
      <c r="U110" s="195"/>
      <c r="V110" s="195"/>
      <c r="W110" s="195"/>
      <c r="X110" s="195"/>
      <c r="Y110" s="195"/>
    </row>
    <row r="111" spans="1:25" s="264" customFormat="1" ht="12.75" customHeight="1" x14ac:dyDescent="0.3">
      <c r="A111" s="195"/>
      <c r="B111" s="344" t="s">
        <v>501</v>
      </c>
      <c r="C111" s="351" t="s">
        <v>76</v>
      </c>
      <c r="D111" s="352" t="s">
        <v>234</v>
      </c>
      <c r="E111" s="353"/>
      <c r="F111" s="354"/>
      <c r="G111" s="355"/>
      <c r="H111" s="356"/>
      <c r="I111" s="354"/>
      <c r="J111" s="355"/>
      <c r="K111" s="195"/>
      <c r="L111" s="195"/>
      <c r="M111" s="195"/>
      <c r="N111" s="195"/>
      <c r="O111" s="195"/>
      <c r="P111" s="195"/>
      <c r="Q111" s="195"/>
      <c r="R111" s="195"/>
      <c r="S111" s="195"/>
      <c r="T111" s="195"/>
      <c r="U111" s="195"/>
      <c r="V111" s="195"/>
      <c r="W111" s="195"/>
      <c r="X111" s="195"/>
      <c r="Y111" s="195"/>
    </row>
    <row r="112" spans="1:25" s="264" customFormat="1" ht="12.75" customHeight="1" x14ac:dyDescent="0.3">
      <c r="A112" s="195"/>
      <c r="B112" s="344" t="s">
        <v>502</v>
      </c>
      <c r="C112" s="351" t="s">
        <v>76</v>
      </c>
      <c r="D112" s="352" t="s">
        <v>235</v>
      </c>
      <c r="E112" s="353"/>
      <c r="F112" s="354"/>
      <c r="G112" s="355"/>
      <c r="H112" s="356"/>
      <c r="I112" s="354"/>
      <c r="J112" s="355"/>
      <c r="K112" s="195"/>
      <c r="L112" s="195"/>
      <c r="M112" s="195"/>
      <c r="N112" s="195"/>
      <c r="O112" s="195"/>
      <c r="P112" s="195"/>
      <c r="Q112" s="195"/>
      <c r="R112" s="195"/>
      <c r="S112" s="195"/>
      <c r="T112" s="195"/>
      <c r="U112" s="195"/>
      <c r="V112" s="195"/>
      <c r="W112" s="195"/>
      <c r="X112" s="195"/>
      <c r="Y112" s="195"/>
    </row>
    <row r="113" spans="1:25" s="264" customFormat="1" ht="12.75" customHeight="1" x14ac:dyDescent="0.3">
      <c r="A113" s="195"/>
      <c r="B113" s="344" t="s">
        <v>503</v>
      </c>
      <c r="C113" s="351" t="s">
        <v>76</v>
      </c>
      <c r="D113" s="352" t="s">
        <v>236</v>
      </c>
      <c r="E113" s="353"/>
      <c r="F113" s="354"/>
      <c r="G113" s="355"/>
      <c r="H113" s="356"/>
      <c r="I113" s="354"/>
      <c r="J113" s="355"/>
      <c r="K113" s="195"/>
      <c r="L113" s="195"/>
      <c r="M113" s="195"/>
      <c r="N113" s="195"/>
      <c r="O113" s="195"/>
      <c r="P113" s="195"/>
      <c r="Q113" s="195"/>
      <c r="R113" s="195"/>
      <c r="S113" s="195"/>
      <c r="T113" s="195"/>
      <c r="U113" s="195"/>
      <c r="V113" s="195"/>
      <c r="W113" s="195"/>
      <c r="X113" s="195"/>
      <c r="Y113" s="195"/>
    </row>
    <row r="114" spans="1:25" s="264" customFormat="1" ht="12.75" customHeight="1" x14ac:dyDescent="0.3">
      <c r="A114" s="195"/>
      <c r="B114" s="344" t="s">
        <v>504</v>
      </c>
      <c r="C114" s="351" t="s">
        <v>76</v>
      </c>
      <c r="D114" s="352" t="s">
        <v>237</v>
      </c>
      <c r="E114" s="353"/>
      <c r="F114" s="354"/>
      <c r="G114" s="355"/>
      <c r="H114" s="356"/>
      <c r="I114" s="354"/>
      <c r="J114" s="355"/>
      <c r="K114" s="195"/>
      <c r="L114" s="195"/>
      <c r="M114" s="195"/>
      <c r="N114" s="195"/>
      <c r="O114" s="195"/>
      <c r="P114" s="195"/>
      <c r="Q114" s="195"/>
      <c r="R114" s="195"/>
      <c r="S114" s="195"/>
      <c r="T114" s="195"/>
      <c r="U114" s="195"/>
      <c r="V114" s="195"/>
      <c r="W114" s="195"/>
      <c r="X114" s="195"/>
      <c r="Y114" s="195"/>
    </row>
    <row r="115" spans="1:25" s="264" customFormat="1" ht="12.75" customHeight="1" x14ac:dyDescent="0.3">
      <c r="A115" s="195"/>
      <c r="B115" s="344" t="s">
        <v>505</v>
      </c>
      <c r="C115" s="351" t="s">
        <v>76</v>
      </c>
      <c r="D115" s="352" t="s">
        <v>238</v>
      </c>
      <c r="E115" s="353"/>
      <c r="F115" s="354"/>
      <c r="G115" s="355"/>
      <c r="H115" s="356"/>
      <c r="I115" s="354"/>
      <c r="J115" s="355"/>
      <c r="K115" s="195"/>
      <c r="L115" s="195"/>
      <c r="M115" s="195"/>
      <c r="N115" s="195"/>
      <c r="O115" s="195"/>
      <c r="P115" s="195"/>
      <c r="Q115" s="195"/>
      <c r="R115" s="195"/>
      <c r="S115" s="195"/>
      <c r="T115" s="195"/>
      <c r="U115" s="195"/>
      <c r="V115" s="195"/>
      <c r="W115" s="195"/>
      <c r="X115" s="195"/>
      <c r="Y115" s="195"/>
    </row>
    <row r="116" spans="1:25" s="264" customFormat="1" ht="14.4" x14ac:dyDescent="0.3">
      <c r="A116" s="195"/>
      <c r="B116" s="344" t="s">
        <v>506</v>
      </c>
      <c r="C116" s="351" t="s">
        <v>76</v>
      </c>
      <c r="D116" s="352" t="s">
        <v>239</v>
      </c>
      <c r="E116" s="353"/>
      <c r="F116" s="354"/>
      <c r="G116" s="355"/>
      <c r="H116" s="356"/>
      <c r="I116" s="354"/>
      <c r="J116" s="355"/>
      <c r="K116" s="195"/>
      <c r="L116" s="195"/>
      <c r="M116" s="195"/>
      <c r="N116" s="195"/>
      <c r="O116" s="195"/>
      <c r="P116" s="195"/>
      <c r="Q116" s="195"/>
      <c r="R116" s="195"/>
      <c r="S116" s="195"/>
      <c r="T116" s="195"/>
      <c r="U116" s="195"/>
      <c r="V116" s="195"/>
      <c r="W116" s="195"/>
      <c r="X116" s="195"/>
      <c r="Y116" s="195"/>
    </row>
    <row r="117" spans="1:25" s="264" customFormat="1" ht="14.4" x14ac:dyDescent="0.3">
      <c r="A117" s="195"/>
      <c r="B117" s="344" t="s">
        <v>507</v>
      </c>
      <c r="C117" s="351" t="s">
        <v>76</v>
      </c>
      <c r="D117" s="352" t="s">
        <v>240</v>
      </c>
      <c r="E117" s="353"/>
      <c r="F117" s="354"/>
      <c r="G117" s="355"/>
      <c r="H117" s="356"/>
      <c r="I117" s="354"/>
      <c r="J117" s="355"/>
      <c r="K117" s="195"/>
      <c r="L117" s="195"/>
      <c r="M117" s="195"/>
      <c r="N117" s="195"/>
      <c r="O117" s="195"/>
      <c r="P117" s="195"/>
      <c r="Q117" s="195"/>
      <c r="R117" s="195"/>
      <c r="S117" s="195"/>
      <c r="T117" s="195"/>
      <c r="U117" s="195"/>
      <c r="V117" s="195"/>
      <c r="W117" s="195"/>
      <c r="X117" s="195"/>
      <c r="Y117" s="195"/>
    </row>
    <row r="118" spans="1:25" s="264" customFormat="1" ht="14.4" x14ac:dyDescent="0.3">
      <c r="A118" s="195"/>
      <c r="B118" s="344" t="s">
        <v>508</v>
      </c>
      <c r="C118" s="351" t="s">
        <v>76</v>
      </c>
      <c r="D118" s="352"/>
      <c r="E118" s="353"/>
      <c r="F118" s="354"/>
      <c r="G118" s="355"/>
      <c r="H118" s="356"/>
      <c r="I118" s="354"/>
      <c r="J118" s="355"/>
      <c r="K118" s="195"/>
      <c r="L118" s="195"/>
      <c r="M118" s="195"/>
      <c r="N118" s="195"/>
      <c r="O118" s="195"/>
      <c r="P118" s="195"/>
      <c r="Q118" s="195"/>
      <c r="R118" s="195"/>
      <c r="S118" s="195"/>
      <c r="T118" s="195"/>
      <c r="U118" s="195"/>
      <c r="V118" s="195"/>
      <c r="W118" s="195"/>
      <c r="X118" s="195"/>
      <c r="Y118" s="195"/>
    </row>
    <row r="119" spans="1:25" s="264" customFormat="1" ht="14.4" x14ac:dyDescent="0.3">
      <c r="A119" s="195"/>
      <c r="B119" s="344" t="s">
        <v>509</v>
      </c>
      <c r="C119" s="351" t="s">
        <v>76</v>
      </c>
      <c r="D119" s="352"/>
      <c r="E119" s="353"/>
      <c r="F119" s="354"/>
      <c r="G119" s="355"/>
      <c r="H119" s="356"/>
      <c r="I119" s="354"/>
      <c r="J119" s="355"/>
      <c r="K119" s="195"/>
      <c r="L119" s="195"/>
      <c r="M119" s="195"/>
      <c r="N119" s="195"/>
      <c r="O119" s="195"/>
      <c r="P119" s="195"/>
      <c r="Q119" s="195"/>
      <c r="R119" s="195"/>
      <c r="S119" s="195"/>
      <c r="T119" s="195"/>
      <c r="U119" s="195"/>
      <c r="V119" s="195"/>
      <c r="W119" s="195"/>
      <c r="X119" s="195"/>
      <c r="Y119" s="195"/>
    </row>
    <row r="120" spans="1:25" s="264" customFormat="1" ht="15" thickBot="1" x14ac:dyDescent="0.35">
      <c r="A120" s="195"/>
      <c r="B120" s="345" t="s">
        <v>510</v>
      </c>
      <c r="C120" s="357" t="s">
        <v>76</v>
      </c>
      <c r="D120" s="358"/>
      <c r="E120" s="359"/>
      <c r="F120" s="360"/>
      <c r="G120" s="361"/>
      <c r="H120" s="362"/>
      <c r="I120" s="360"/>
      <c r="J120" s="361"/>
      <c r="K120" s="195"/>
      <c r="L120" s="195"/>
      <c r="M120" s="195"/>
      <c r="N120" s="195"/>
      <c r="O120" s="195"/>
      <c r="P120" s="195"/>
      <c r="Q120" s="195"/>
      <c r="R120" s="195"/>
      <c r="S120" s="195"/>
      <c r="T120" s="195"/>
      <c r="U120" s="195"/>
      <c r="V120" s="195"/>
      <c r="W120" s="195"/>
      <c r="X120" s="195"/>
      <c r="Y120" s="195"/>
    </row>
    <row r="121" spans="1:25" s="264" customFormat="1" ht="12.75" customHeight="1" x14ac:dyDescent="0.3">
      <c r="A121" s="195"/>
      <c r="B121" s="201" t="s">
        <v>565</v>
      </c>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row>
    <row r="122" spans="1:25" s="264" customFormat="1" ht="12.75" customHeight="1" x14ac:dyDescent="0.3">
      <c r="A122" s="195"/>
      <c r="B122" s="195"/>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row>
    <row r="123" spans="1:25" s="264" customFormat="1" ht="12.75" customHeight="1" x14ac:dyDescent="0.3">
      <c r="A123" s="185"/>
      <c r="B123" s="214" t="s">
        <v>229</v>
      </c>
      <c r="C123" s="185"/>
      <c r="D123" s="185"/>
      <c r="E123" s="185"/>
      <c r="F123" s="195"/>
      <c r="G123" s="195"/>
      <c r="H123" s="195"/>
      <c r="I123" s="195"/>
      <c r="J123" s="195"/>
      <c r="K123" s="195"/>
      <c r="L123" s="195"/>
      <c r="M123" s="195"/>
      <c r="N123" s="195"/>
      <c r="O123" s="195"/>
      <c r="P123" s="195"/>
      <c r="Q123" s="195"/>
      <c r="R123" s="195"/>
      <c r="S123" s="195"/>
      <c r="T123" s="195"/>
      <c r="U123" s="195"/>
      <c r="V123" s="195"/>
      <c r="W123" s="195"/>
      <c r="X123" s="195"/>
      <c r="Y123" s="195"/>
    </row>
    <row r="124" spans="1:25" s="264" customFormat="1" ht="12.75" customHeight="1" thickBot="1" x14ac:dyDescent="0.35">
      <c r="A124" s="195"/>
      <c r="B124" s="195"/>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row>
    <row r="125" spans="1:25" s="264" customFormat="1" ht="12.75" customHeight="1" thickBot="1" x14ac:dyDescent="0.35">
      <c r="A125" s="195"/>
      <c r="B125" s="348"/>
      <c r="C125" s="349"/>
      <c r="D125" s="349"/>
      <c r="E125" s="678" t="s">
        <v>83</v>
      </c>
      <c r="F125" s="678"/>
      <c r="G125" s="678"/>
      <c r="H125" s="678" t="s">
        <v>212</v>
      </c>
      <c r="I125" s="678"/>
      <c r="J125" s="679"/>
      <c r="K125" s="195"/>
      <c r="L125" s="195"/>
      <c r="M125" s="195"/>
      <c r="N125" s="195"/>
      <c r="O125" s="195"/>
      <c r="P125" s="195"/>
      <c r="Q125" s="195"/>
      <c r="R125" s="195"/>
      <c r="S125" s="195"/>
      <c r="T125" s="195"/>
      <c r="U125" s="195"/>
      <c r="V125" s="195"/>
      <c r="W125" s="195"/>
      <c r="X125" s="195"/>
      <c r="Y125" s="195"/>
    </row>
    <row r="126" spans="1:25" s="264" customFormat="1" ht="12.75" customHeight="1" x14ac:dyDescent="0.3">
      <c r="A126" s="195"/>
      <c r="B126" s="363" t="s">
        <v>102</v>
      </c>
      <c r="C126" s="363" t="s">
        <v>103</v>
      </c>
      <c r="D126" s="349" t="s">
        <v>109</v>
      </c>
      <c r="E126" s="363" t="s">
        <v>99</v>
      </c>
      <c r="F126" s="363" t="s">
        <v>100</v>
      </c>
      <c r="G126" s="363" t="s">
        <v>101</v>
      </c>
      <c r="H126" s="363" t="s">
        <v>104</v>
      </c>
      <c r="I126" s="363" t="s">
        <v>106</v>
      </c>
      <c r="J126" s="363" t="s">
        <v>105</v>
      </c>
      <c r="K126" s="195"/>
      <c r="L126" s="195"/>
      <c r="M126" s="195"/>
      <c r="N126" s="195"/>
      <c r="O126" s="195"/>
      <c r="P126" s="195"/>
      <c r="Q126" s="195"/>
      <c r="R126" s="195"/>
      <c r="S126" s="195"/>
      <c r="T126" s="195"/>
      <c r="U126" s="195"/>
      <c r="V126" s="195"/>
      <c r="W126" s="195"/>
      <c r="X126" s="195"/>
      <c r="Y126" s="195"/>
    </row>
    <row r="127" spans="1:25" s="264" customFormat="1" ht="12.75" customHeight="1" x14ac:dyDescent="0.3">
      <c r="A127" s="195"/>
      <c r="B127" s="344" t="s">
        <v>497</v>
      </c>
      <c r="C127" s="351" t="s">
        <v>76</v>
      </c>
      <c r="D127" s="352"/>
      <c r="E127" s="353"/>
      <c r="F127" s="354"/>
      <c r="G127" s="355"/>
      <c r="H127" s="356"/>
      <c r="I127" s="354"/>
      <c r="J127" s="364"/>
      <c r="K127" s="195"/>
      <c r="L127" s="195"/>
      <c r="M127" s="195"/>
      <c r="N127" s="195"/>
      <c r="O127" s="195"/>
      <c r="P127" s="195"/>
      <c r="Q127" s="195"/>
      <c r="R127" s="195"/>
      <c r="S127" s="195"/>
      <c r="T127" s="195"/>
      <c r="U127" s="195"/>
      <c r="V127" s="195"/>
      <c r="W127" s="195"/>
      <c r="X127" s="195"/>
      <c r="Y127" s="195"/>
    </row>
    <row r="128" spans="1:25" s="264" customFormat="1" ht="12.75" customHeight="1" x14ac:dyDescent="0.3">
      <c r="A128" s="195"/>
      <c r="B128" s="344" t="s">
        <v>498</v>
      </c>
      <c r="C128" s="351" t="s">
        <v>76</v>
      </c>
      <c r="D128" s="352"/>
      <c r="E128" s="353"/>
      <c r="F128" s="354"/>
      <c r="G128" s="355"/>
      <c r="H128" s="356"/>
      <c r="I128" s="354"/>
      <c r="J128" s="364"/>
      <c r="K128" s="195"/>
      <c r="L128" s="195"/>
      <c r="M128" s="195"/>
      <c r="N128" s="195"/>
      <c r="O128" s="195"/>
      <c r="P128" s="195"/>
      <c r="Q128" s="195"/>
      <c r="R128" s="195"/>
      <c r="S128" s="195"/>
      <c r="T128" s="195"/>
      <c r="U128" s="195"/>
      <c r="V128" s="195"/>
      <c r="W128" s="195"/>
      <c r="X128" s="195"/>
      <c r="Y128" s="195"/>
    </row>
    <row r="129" spans="1:25" s="264" customFormat="1" ht="12.75" customHeight="1" x14ac:dyDescent="0.3">
      <c r="A129" s="195"/>
      <c r="B129" s="344" t="s">
        <v>499</v>
      </c>
      <c r="C129" s="351" t="s">
        <v>76</v>
      </c>
      <c r="D129" s="352"/>
      <c r="E129" s="353"/>
      <c r="F129" s="354"/>
      <c r="G129" s="355"/>
      <c r="H129" s="356"/>
      <c r="I129" s="354"/>
      <c r="J129" s="364"/>
      <c r="K129" s="195"/>
      <c r="L129" s="195"/>
      <c r="M129" s="195"/>
      <c r="N129" s="195"/>
      <c r="O129" s="195"/>
      <c r="P129" s="195"/>
      <c r="Q129" s="195"/>
      <c r="R129" s="195"/>
      <c r="S129" s="195"/>
      <c r="T129" s="195"/>
      <c r="U129" s="195"/>
      <c r="V129" s="195"/>
      <c r="W129" s="195"/>
      <c r="X129" s="195"/>
      <c r="Y129" s="195"/>
    </row>
    <row r="130" spans="1:25" s="264" customFormat="1" ht="12.75" customHeight="1" x14ac:dyDescent="0.3">
      <c r="A130" s="195"/>
      <c r="B130" s="344" t="s">
        <v>500</v>
      </c>
      <c r="C130" s="351" t="s">
        <v>76</v>
      </c>
      <c r="D130" s="352"/>
      <c r="E130" s="353"/>
      <c r="F130" s="354"/>
      <c r="G130" s="355"/>
      <c r="H130" s="356"/>
      <c r="I130" s="354"/>
      <c r="J130" s="364"/>
      <c r="K130" s="195"/>
      <c r="L130" s="195"/>
      <c r="M130" s="195"/>
      <c r="N130" s="195"/>
      <c r="O130" s="195"/>
      <c r="P130" s="195"/>
      <c r="Q130" s="195"/>
      <c r="R130" s="195"/>
      <c r="S130" s="195"/>
      <c r="T130" s="195"/>
      <c r="U130" s="195"/>
      <c r="V130" s="195"/>
      <c r="W130" s="195"/>
      <c r="X130" s="195"/>
      <c r="Y130" s="195"/>
    </row>
    <row r="131" spans="1:25" s="264" customFormat="1" ht="12.75" customHeight="1" x14ac:dyDescent="0.3">
      <c r="A131" s="195"/>
      <c r="B131" s="344" t="s">
        <v>501</v>
      </c>
      <c r="C131" s="351" t="s">
        <v>76</v>
      </c>
      <c r="D131" s="352"/>
      <c r="E131" s="353"/>
      <c r="F131" s="354"/>
      <c r="G131" s="355"/>
      <c r="H131" s="356"/>
      <c r="I131" s="354"/>
      <c r="J131" s="364"/>
      <c r="K131" s="195"/>
      <c r="L131" s="195"/>
      <c r="M131" s="195"/>
      <c r="N131" s="195"/>
      <c r="O131" s="195"/>
      <c r="P131" s="195"/>
      <c r="Q131" s="195"/>
      <c r="R131" s="195"/>
      <c r="S131" s="195"/>
      <c r="T131" s="195"/>
      <c r="U131" s="195"/>
      <c r="V131" s="195"/>
      <c r="W131" s="195"/>
      <c r="X131" s="195"/>
      <c r="Y131" s="195"/>
    </row>
    <row r="132" spans="1:25" s="264" customFormat="1" ht="12.75" customHeight="1" x14ac:dyDescent="0.3">
      <c r="A132" s="195"/>
      <c r="B132" s="344" t="s">
        <v>502</v>
      </c>
      <c r="C132" s="351" t="s">
        <v>76</v>
      </c>
      <c r="D132" s="352"/>
      <c r="E132" s="353"/>
      <c r="F132" s="354"/>
      <c r="G132" s="355"/>
      <c r="H132" s="356"/>
      <c r="I132" s="354"/>
      <c r="J132" s="364"/>
      <c r="K132" s="195"/>
      <c r="L132" s="195"/>
      <c r="M132" s="195"/>
      <c r="N132" s="195"/>
      <c r="O132" s="195"/>
      <c r="P132" s="195"/>
      <c r="Q132" s="195"/>
      <c r="R132" s="195"/>
      <c r="S132" s="195"/>
      <c r="T132" s="195"/>
      <c r="U132" s="195"/>
      <c r="V132" s="195"/>
      <c r="W132" s="195"/>
      <c r="X132" s="195"/>
      <c r="Y132" s="195"/>
    </row>
    <row r="133" spans="1:25" s="264" customFormat="1" ht="12.75" customHeight="1" x14ac:dyDescent="0.3">
      <c r="A133" s="195"/>
      <c r="B133" s="344" t="s">
        <v>503</v>
      </c>
      <c r="C133" s="351" t="s">
        <v>76</v>
      </c>
      <c r="D133" s="352"/>
      <c r="E133" s="353"/>
      <c r="F133" s="354"/>
      <c r="G133" s="355"/>
      <c r="H133" s="356"/>
      <c r="I133" s="354"/>
      <c r="J133" s="364"/>
      <c r="K133" s="195"/>
      <c r="L133" s="195"/>
      <c r="M133" s="195"/>
      <c r="N133" s="195"/>
      <c r="O133" s="195"/>
      <c r="P133" s="195"/>
      <c r="Q133" s="195"/>
      <c r="R133" s="195"/>
      <c r="S133" s="195"/>
      <c r="T133" s="195"/>
      <c r="U133" s="195"/>
      <c r="V133" s="195"/>
      <c r="W133" s="195"/>
      <c r="X133" s="195"/>
      <c r="Y133" s="195"/>
    </row>
    <row r="134" spans="1:25" s="264" customFormat="1" ht="12.75" customHeight="1" x14ac:dyDescent="0.3">
      <c r="A134" s="195"/>
      <c r="B134" s="344" t="s">
        <v>504</v>
      </c>
      <c r="C134" s="351" t="s">
        <v>76</v>
      </c>
      <c r="D134" s="352"/>
      <c r="E134" s="353"/>
      <c r="F134" s="354"/>
      <c r="G134" s="355"/>
      <c r="H134" s="356"/>
      <c r="I134" s="354"/>
      <c r="J134" s="364"/>
      <c r="K134" s="195"/>
      <c r="L134" s="195"/>
      <c r="M134" s="195"/>
      <c r="N134" s="195"/>
      <c r="O134" s="195"/>
      <c r="P134" s="195"/>
      <c r="Q134" s="195"/>
      <c r="R134" s="195"/>
      <c r="S134" s="195"/>
      <c r="T134" s="195"/>
      <c r="U134" s="195"/>
      <c r="V134" s="195"/>
      <c r="W134" s="195"/>
      <c r="X134" s="195"/>
      <c r="Y134" s="195"/>
    </row>
    <row r="135" spans="1:25" s="264" customFormat="1" ht="12.75" customHeight="1" x14ac:dyDescent="0.3">
      <c r="A135" s="195"/>
      <c r="B135" s="344" t="s">
        <v>505</v>
      </c>
      <c r="C135" s="351" t="s">
        <v>76</v>
      </c>
      <c r="D135" s="352"/>
      <c r="E135" s="353"/>
      <c r="F135" s="354"/>
      <c r="G135" s="355"/>
      <c r="H135" s="356"/>
      <c r="I135" s="354"/>
      <c r="J135" s="364"/>
      <c r="K135" s="195"/>
      <c r="L135" s="195"/>
      <c r="M135" s="195"/>
      <c r="N135" s="195"/>
      <c r="O135" s="195"/>
      <c r="P135" s="195"/>
      <c r="Q135" s="195"/>
      <c r="R135" s="195"/>
      <c r="S135" s="195"/>
      <c r="T135" s="195"/>
      <c r="U135" s="195"/>
      <c r="V135" s="195"/>
      <c r="W135" s="195"/>
      <c r="X135" s="195"/>
      <c r="Y135" s="195"/>
    </row>
    <row r="136" spans="1:25" s="264" customFormat="1" ht="12.75" customHeight="1" x14ac:dyDescent="0.3">
      <c r="A136" s="195"/>
      <c r="B136" s="344" t="s">
        <v>506</v>
      </c>
      <c r="C136" s="351" t="s">
        <v>76</v>
      </c>
      <c r="D136" s="352"/>
      <c r="E136" s="353"/>
      <c r="F136" s="354"/>
      <c r="G136" s="355"/>
      <c r="H136" s="356"/>
      <c r="I136" s="354"/>
      <c r="J136" s="364"/>
      <c r="K136" s="195"/>
      <c r="L136" s="195"/>
      <c r="M136" s="195"/>
      <c r="N136" s="195"/>
      <c r="O136" s="195"/>
      <c r="P136" s="195"/>
      <c r="Q136" s="195"/>
      <c r="R136" s="195"/>
      <c r="S136" s="195"/>
      <c r="T136" s="195"/>
      <c r="U136" s="195"/>
      <c r="V136" s="195"/>
      <c r="W136" s="195"/>
      <c r="X136" s="195"/>
      <c r="Y136" s="195"/>
    </row>
    <row r="137" spans="1:25" s="264" customFormat="1" ht="12.75" customHeight="1" x14ac:dyDescent="0.3">
      <c r="A137" s="195"/>
      <c r="B137" s="344" t="s">
        <v>507</v>
      </c>
      <c r="C137" s="351" t="s">
        <v>76</v>
      </c>
      <c r="D137" s="366"/>
      <c r="E137" s="367"/>
      <c r="F137" s="368"/>
      <c r="G137" s="369"/>
      <c r="H137" s="370"/>
      <c r="I137" s="368"/>
      <c r="J137" s="371"/>
      <c r="K137" s="195"/>
      <c r="L137" s="195"/>
      <c r="M137" s="195"/>
      <c r="N137" s="195"/>
      <c r="O137" s="195"/>
      <c r="P137" s="195"/>
      <c r="Q137" s="195"/>
      <c r="R137" s="195"/>
      <c r="S137" s="195"/>
      <c r="T137" s="195"/>
      <c r="U137" s="195"/>
      <c r="V137" s="195"/>
      <c r="W137" s="195"/>
      <c r="X137" s="195"/>
      <c r="Y137" s="195"/>
    </row>
    <row r="138" spans="1:25" s="264" customFormat="1" ht="12.75" customHeight="1" x14ac:dyDescent="0.3">
      <c r="A138" s="195"/>
      <c r="B138" s="344" t="s">
        <v>508</v>
      </c>
      <c r="C138" s="351" t="s">
        <v>76</v>
      </c>
      <c r="D138" s="366"/>
      <c r="E138" s="367"/>
      <c r="F138" s="368"/>
      <c r="G138" s="369"/>
      <c r="H138" s="370"/>
      <c r="I138" s="368"/>
      <c r="J138" s="371"/>
      <c r="K138" s="195"/>
      <c r="L138" s="195"/>
      <c r="M138" s="195"/>
      <c r="N138" s="195"/>
      <c r="O138" s="195"/>
      <c r="P138" s="195"/>
      <c r="Q138" s="195"/>
      <c r="R138" s="195"/>
      <c r="S138" s="195"/>
      <c r="T138" s="195"/>
      <c r="U138" s="195"/>
      <c r="V138" s="195"/>
      <c r="W138" s="195"/>
      <c r="X138" s="195"/>
      <c r="Y138" s="195"/>
    </row>
    <row r="139" spans="1:25" s="264" customFormat="1" ht="12.75" customHeight="1" x14ac:dyDescent="0.3">
      <c r="A139" s="195"/>
      <c r="B139" s="344" t="s">
        <v>509</v>
      </c>
      <c r="C139" s="351" t="s">
        <v>76</v>
      </c>
      <c r="D139" s="366"/>
      <c r="E139" s="367"/>
      <c r="F139" s="368"/>
      <c r="G139" s="369"/>
      <c r="H139" s="370"/>
      <c r="I139" s="368"/>
      <c r="J139" s="371"/>
      <c r="K139" s="195"/>
      <c r="L139" s="195"/>
      <c r="M139" s="195"/>
      <c r="N139" s="195"/>
      <c r="O139" s="195"/>
      <c r="P139" s="195"/>
      <c r="Q139" s="195"/>
      <c r="R139" s="195"/>
      <c r="S139" s="195"/>
      <c r="T139" s="195"/>
      <c r="U139" s="195"/>
      <c r="V139" s="195"/>
      <c r="W139" s="195"/>
      <c r="X139" s="195"/>
      <c r="Y139" s="195"/>
    </row>
    <row r="140" spans="1:25" s="264" customFormat="1" ht="12.75" customHeight="1" thickBot="1" x14ac:dyDescent="0.35">
      <c r="A140" s="195"/>
      <c r="B140" s="345" t="s">
        <v>510</v>
      </c>
      <c r="C140" s="357" t="s">
        <v>76</v>
      </c>
      <c r="D140" s="366"/>
      <c r="E140" s="367"/>
      <c r="F140" s="368"/>
      <c r="G140" s="369"/>
      <c r="H140" s="370"/>
      <c r="I140" s="368"/>
      <c r="J140" s="371"/>
      <c r="K140" s="195"/>
      <c r="L140" s="195"/>
      <c r="M140" s="195"/>
      <c r="N140" s="195"/>
      <c r="O140" s="195"/>
      <c r="P140" s="195"/>
      <c r="Q140" s="195"/>
      <c r="R140" s="195"/>
      <c r="S140" s="195"/>
      <c r="T140" s="195"/>
      <c r="U140" s="195"/>
      <c r="V140" s="195"/>
      <c r="W140" s="195"/>
      <c r="X140" s="195"/>
      <c r="Y140" s="195"/>
    </row>
    <row r="141" spans="1:25" s="264" customFormat="1" ht="12.75" customHeight="1" x14ac:dyDescent="0.3">
      <c r="A141" s="195"/>
      <c r="B141" s="201" t="s">
        <v>566</v>
      </c>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row>
    <row r="142" spans="1:25" s="264" customFormat="1" ht="12.75" customHeight="1" x14ac:dyDescent="0.3">
      <c r="A142" s="195"/>
      <c r="B142" s="195"/>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row>
    <row r="143" spans="1:25" s="264" customFormat="1" ht="12.75" customHeight="1" x14ac:dyDescent="0.3">
      <c r="A143" s="185"/>
      <c r="B143" s="214" t="s">
        <v>241</v>
      </c>
      <c r="C143" s="185"/>
      <c r="D143" s="185"/>
      <c r="E143" s="185"/>
      <c r="F143" s="195"/>
      <c r="G143" s="195"/>
      <c r="H143" s="195"/>
      <c r="I143" s="195"/>
      <c r="J143" s="195"/>
      <c r="K143" s="195"/>
      <c r="L143" s="195"/>
      <c r="M143" s="195"/>
      <c r="N143" s="195"/>
      <c r="O143" s="195"/>
      <c r="P143" s="195"/>
      <c r="Q143" s="195"/>
      <c r="R143" s="195"/>
      <c r="S143" s="195"/>
      <c r="T143" s="195"/>
      <c r="U143" s="195"/>
      <c r="V143" s="195"/>
      <c r="W143" s="195"/>
      <c r="X143" s="195"/>
      <c r="Y143" s="195"/>
    </row>
    <row r="144" spans="1:25" s="264" customFormat="1" ht="12.75" customHeight="1" thickBot="1" x14ac:dyDescent="0.35">
      <c r="A144" s="195"/>
      <c r="B144" s="195"/>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row>
    <row r="145" spans="1:25" s="264" customFormat="1" ht="12.75" customHeight="1" x14ac:dyDescent="0.3">
      <c r="A145" s="195"/>
      <c r="B145" s="348"/>
      <c r="C145" s="349"/>
      <c r="D145" s="349"/>
      <c r="E145" s="678" t="s">
        <v>83</v>
      </c>
      <c r="F145" s="678"/>
      <c r="G145" s="678"/>
      <c r="H145" s="678" t="s">
        <v>212</v>
      </c>
      <c r="I145" s="678"/>
      <c r="J145" s="679"/>
      <c r="K145" s="195"/>
      <c r="L145" s="195"/>
      <c r="M145" s="195"/>
      <c r="N145" s="195"/>
      <c r="O145" s="195"/>
      <c r="P145" s="195"/>
      <c r="Q145" s="195"/>
      <c r="R145" s="195"/>
      <c r="S145" s="195"/>
      <c r="T145" s="195"/>
      <c r="U145" s="195"/>
      <c r="V145" s="195"/>
      <c r="W145" s="195"/>
      <c r="X145" s="195"/>
      <c r="Y145" s="195"/>
    </row>
    <row r="146" spans="1:25" s="264" customFormat="1" ht="12.75" customHeight="1" x14ac:dyDescent="0.3">
      <c r="A146" s="195"/>
      <c r="B146" s="363" t="s">
        <v>102</v>
      </c>
      <c r="C146" s="363" t="s">
        <v>103</v>
      </c>
      <c r="D146" s="363" t="s">
        <v>109</v>
      </c>
      <c r="E146" s="363" t="s">
        <v>99</v>
      </c>
      <c r="F146" s="363" t="s">
        <v>100</v>
      </c>
      <c r="G146" s="363" t="s">
        <v>101</v>
      </c>
      <c r="H146" s="363" t="s">
        <v>104</v>
      </c>
      <c r="I146" s="363" t="s">
        <v>106</v>
      </c>
      <c r="J146" s="363" t="s">
        <v>105</v>
      </c>
      <c r="K146" s="195"/>
      <c r="L146" s="195"/>
      <c r="M146" s="195"/>
      <c r="N146" s="195"/>
      <c r="O146" s="195"/>
      <c r="P146" s="195"/>
      <c r="Q146" s="195"/>
      <c r="R146" s="195"/>
      <c r="S146" s="195"/>
      <c r="T146" s="195"/>
      <c r="U146" s="195"/>
      <c r="V146" s="195"/>
      <c r="W146" s="195"/>
      <c r="X146" s="195"/>
      <c r="Y146" s="195"/>
    </row>
    <row r="147" spans="1:25" s="264" customFormat="1" ht="12.75" customHeight="1" x14ac:dyDescent="0.3">
      <c r="A147" s="195"/>
      <c r="B147" s="344" t="s">
        <v>497</v>
      </c>
      <c r="C147" s="351" t="s">
        <v>76</v>
      </c>
      <c r="D147" s="352" t="s">
        <v>242</v>
      </c>
      <c r="E147" s="353"/>
      <c r="F147" s="354"/>
      <c r="G147" s="355"/>
      <c r="H147" s="356"/>
      <c r="I147" s="354"/>
      <c r="J147" s="364"/>
      <c r="K147" s="195"/>
      <c r="L147" s="195"/>
      <c r="M147" s="195"/>
      <c r="N147" s="195"/>
      <c r="O147" s="195"/>
      <c r="P147" s="195"/>
      <c r="Q147" s="195"/>
      <c r="R147" s="195"/>
      <c r="S147" s="195"/>
      <c r="T147" s="195"/>
      <c r="U147" s="195"/>
      <c r="V147" s="195"/>
      <c r="W147" s="195"/>
      <c r="X147" s="195"/>
      <c r="Y147" s="195"/>
    </row>
    <row r="148" spans="1:25" s="264" customFormat="1" ht="12.75" customHeight="1" x14ac:dyDescent="0.3">
      <c r="A148" s="195"/>
      <c r="B148" s="344" t="s">
        <v>498</v>
      </c>
      <c r="C148" s="351" t="s">
        <v>76</v>
      </c>
      <c r="D148" s="352" t="s">
        <v>242</v>
      </c>
      <c r="E148" s="353"/>
      <c r="F148" s="354"/>
      <c r="G148" s="355"/>
      <c r="H148" s="356"/>
      <c r="I148" s="354"/>
      <c r="J148" s="364"/>
      <c r="K148" s="195"/>
      <c r="L148" s="195"/>
      <c r="M148" s="195"/>
      <c r="N148" s="195"/>
      <c r="O148" s="195"/>
      <c r="P148" s="195"/>
      <c r="Q148" s="195"/>
      <c r="R148" s="195"/>
      <c r="S148" s="195"/>
      <c r="T148" s="195"/>
      <c r="U148" s="195"/>
      <c r="V148" s="195"/>
      <c r="W148" s="195"/>
      <c r="X148" s="195"/>
      <c r="Y148" s="195"/>
    </row>
    <row r="149" spans="1:25" s="264" customFormat="1" ht="12.75" customHeight="1" x14ac:dyDescent="0.3">
      <c r="A149" s="195"/>
      <c r="B149" s="344" t="s">
        <v>499</v>
      </c>
      <c r="C149" s="351" t="s">
        <v>76</v>
      </c>
      <c r="D149" s="352" t="s">
        <v>242</v>
      </c>
      <c r="E149" s="353"/>
      <c r="F149" s="354"/>
      <c r="G149" s="355"/>
      <c r="H149" s="356"/>
      <c r="I149" s="354"/>
      <c r="J149" s="364"/>
      <c r="K149" s="195"/>
      <c r="L149" s="195"/>
      <c r="M149" s="195"/>
      <c r="N149" s="195"/>
      <c r="O149" s="195"/>
      <c r="P149" s="195"/>
      <c r="Q149" s="195"/>
      <c r="R149" s="195"/>
      <c r="S149" s="195"/>
      <c r="T149" s="195"/>
      <c r="U149" s="195"/>
      <c r="V149" s="195"/>
      <c r="W149" s="195"/>
      <c r="X149" s="195"/>
      <c r="Y149" s="195"/>
    </row>
    <row r="150" spans="1:25" s="264" customFormat="1" ht="12.75" customHeight="1" x14ac:dyDescent="0.3">
      <c r="A150" s="195"/>
      <c r="B150" s="344" t="s">
        <v>500</v>
      </c>
      <c r="C150" s="351" t="s">
        <v>76</v>
      </c>
      <c r="D150" s="352" t="s">
        <v>242</v>
      </c>
      <c r="E150" s="353"/>
      <c r="F150" s="354"/>
      <c r="G150" s="355"/>
      <c r="H150" s="356"/>
      <c r="I150" s="354"/>
      <c r="J150" s="364"/>
      <c r="K150" s="195"/>
      <c r="L150" s="195"/>
      <c r="M150" s="195"/>
      <c r="N150" s="195"/>
      <c r="O150" s="195"/>
      <c r="P150" s="195"/>
      <c r="Q150" s="195"/>
      <c r="R150" s="195"/>
      <c r="S150" s="195"/>
      <c r="T150" s="195"/>
      <c r="U150" s="195"/>
      <c r="V150" s="195"/>
      <c r="W150" s="195"/>
      <c r="X150" s="195"/>
      <c r="Y150" s="195"/>
    </row>
    <row r="151" spans="1:25" s="264" customFormat="1" ht="12.75" customHeight="1" x14ac:dyDescent="0.3">
      <c r="A151" s="195"/>
      <c r="B151" s="344" t="s">
        <v>501</v>
      </c>
      <c r="C151" s="351" t="s">
        <v>76</v>
      </c>
      <c r="D151" s="352" t="s">
        <v>242</v>
      </c>
      <c r="E151" s="353"/>
      <c r="F151" s="354"/>
      <c r="G151" s="355"/>
      <c r="H151" s="356"/>
      <c r="I151" s="354"/>
      <c r="J151" s="364"/>
      <c r="K151" s="195"/>
      <c r="L151" s="195"/>
      <c r="M151" s="195"/>
      <c r="N151" s="195"/>
      <c r="O151" s="195"/>
      <c r="P151" s="195"/>
      <c r="Q151" s="195"/>
      <c r="R151" s="195"/>
      <c r="S151" s="195"/>
      <c r="T151" s="195"/>
      <c r="U151" s="195"/>
      <c r="V151" s="195"/>
      <c r="W151" s="195"/>
      <c r="X151" s="195"/>
      <c r="Y151" s="195"/>
    </row>
    <row r="152" spans="1:25" s="264" customFormat="1" ht="12.75" customHeight="1" x14ac:dyDescent="0.3">
      <c r="A152" s="195"/>
      <c r="B152" s="344" t="s">
        <v>502</v>
      </c>
      <c r="C152" s="351" t="s">
        <v>76</v>
      </c>
      <c r="D152" s="352" t="s">
        <v>242</v>
      </c>
      <c r="E152" s="353"/>
      <c r="F152" s="354"/>
      <c r="G152" s="355"/>
      <c r="H152" s="356"/>
      <c r="I152" s="354"/>
      <c r="J152" s="364"/>
      <c r="K152" s="195"/>
      <c r="L152" s="195"/>
      <c r="M152" s="195"/>
      <c r="N152" s="195"/>
      <c r="O152" s="195"/>
      <c r="P152" s="195"/>
      <c r="Q152" s="195"/>
      <c r="R152" s="195"/>
      <c r="S152" s="195"/>
      <c r="T152" s="195"/>
      <c r="U152" s="195"/>
      <c r="V152" s="195"/>
      <c r="W152" s="195"/>
      <c r="X152" s="195"/>
      <c r="Y152" s="195"/>
    </row>
    <row r="153" spans="1:25" s="264" customFormat="1" ht="12.75" customHeight="1" x14ac:dyDescent="0.3">
      <c r="A153" s="195"/>
      <c r="B153" s="344" t="s">
        <v>503</v>
      </c>
      <c r="C153" s="351" t="s">
        <v>76</v>
      </c>
      <c r="D153" s="352" t="s">
        <v>242</v>
      </c>
      <c r="E153" s="353"/>
      <c r="F153" s="354"/>
      <c r="G153" s="355"/>
      <c r="H153" s="356"/>
      <c r="I153" s="354"/>
      <c r="J153" s="364"/>
      <c r="K153" s="195"/>
      <c r="L153" s="195"/>
      <c r="M153" s="195"/>
      <c r="N153" s="195"/>
      <c r="O153" s="195"/>
      <c r="P153" s="195"/>
      <c r="Q153" s="195"/>
      <c r="R153" s="195"/>
      <c r="S153" s="195"/>
      <c r="T153" s="195"/>
      <c r="U153" s="195"/>
      <c r="V153" s="195"/>
      <c r="W153" s="195"/>
      <c r="X153" s="195"/>
      <c r="Y153" s="195"/>
    </row>
    <row r="154" spans="1:25" s="264" customFormat="1" ht="12.75" customHeight="1" x14ac:dyDescent="0.3">
      <c r="A154" s="195"/>
      <c r="B154" s="344" t="s">
        <v>504</v>
      </c>
      <c r="C154" s="351" t="s">
        <v>76</v>
      </c>
      <c r="D154" s="352" t="s">
        <v>242</v>
      </c>
      <c r="E154" s="353"/>
      <c r="F154" s="354"/>
      <c r="G154" s="355"/>
      <c r="H154" s="356"/>
      <c r="I154" s="354"/>
      <c r="J154" s="364"/>
      <c r="K154" s="195"/>
      <c r="L154" s="195"/>
      <c r="M154" s="195"/>
      <c r="N154" s="195"/>
      <c r="O154" s="195"/>
      <c r="P154" s="195"/>
      <c r="Q154" s="195"/>
      <c r="R154" s="195"/>
      <c r="S154" s="195"/>
      <c r="T154" s="195"/>
      <c r="U154" s="195"/>
      <c r="V154" s="195"/>
      <c r="W154" s="195"/>
      <c r="X154" s="195"/>
      <c r="Y154" s="195"/>
    </row>
    <row r="155" spans="1:25" s="264" customFormat="1" ht="12.75" customHeight="1" x14ac:dyDescent="0.3">
      <c r="A155" s="195"/>
      <c r="B155" s="344" t="s">
        <v>505</v>
      </c>
      <c r="C155" s="351" t="s">
        <v>76</v>
      </c>
      <c r="D155" s="352" t="s">
        <v>242</v>
      </c>
      <c r="E155" s="353"/>
      <c r="F155" s="354"/>
      <c r="G155" s="355"/>
      <c r="H155" s="356"/>
      <c r="I155" s="354"/>
      <c r="J155" s="364"/>
      <c r="K155" s="195"/>
      <c r="L155" s="195"/>
      <c r="M155" s="195"/>
      <c r="N155" s="195"/>
      <c r="O155" s="195"/>
      <c r="P155" s="195"/>
      <c r="Q155" s="195"/>
      <c r="R155" s="195"/>
      <c r="S155" s="195"/>
      <c r="T155" s="195"/>
      <c r="U155" s="195"/>
      <c r="V155" s="195"/>
      <c r="W155" s="195"/>
      <c r="X155" s="195"/>
      <c r="Y155" s="195"/>
    </row>
    <row r="156" spans="1:25" s="264" customFormat="1" ht="12.75" customHeight="1" x14ac:dyDescent="0.3">
      <c r="A156" s="195"/>
      <c r="B156" s="344" t="s">
        <v>506</v>
      </c>
      <c r="C156" s="351" t="s">
        <v>76</v>
      </c>
      <c r="D156" s="352" t="s">
        <v>242</v>
      </c>
      <c r="E156" s="353"/>
      <c r="F156" s="354"/>
      <c r="G156" s="355"/>
      <c r="H156" s="356"/>
      <c r="I156" s="354"/>
      <c r="J156" s="364"/>
      <c r="K156" s="195"/>
      <c r="L156" s="195"/>
      <c r="M156" s="195"/>
      <c r="N156" s="195"/>
      <c r="O156" s="195"/>
      <c r="P156" s="195"/>
      <c r="Q156" s="195"/>
      <c r="R156" s="195"/>
      <c r="S156" s="195"/>
      <c r="T156" s="195"/>
      <c r="U156" s="195"/>
      <c r="V156" s="195"/>
      <c r="W156" s="195"/>
      <c r="X156" s="195"/>
      <c r="Y156" s="195"/>
    </row>
    <row r="157" spans="1:25" s="264" customFormat="1" ht="12.75" customHeight="1" x14ac:dyDescent="0.3">
      <c r="A157" s="195"/>
      <c r="B157" s="344" t="s">
        <v>507</v>
      </c>
      <c r="C157" s="351" t="s">
        <v>76</v>
      </c>
      <c r="D157" s="352" t="s">
        <v>242</v>
      </c>
      <c r="E157" s="367"/>
      <c r="F157" s="368"/>
      <c r="G157" s="369"/>
      <c r="H157" s="370"/>
      <c r="I157" s="368"/>
      <c r="J157" s="371"/>
      <c r="K157" s="195"/>
      <c r="L157" s="195"/>
      <c r="M157" s="195"/>
      <c r="N157" s="195"/>
      <c r="O157" s="195"/>
      <c r="P157" s="195"/>
      <c r="Q157" s="195"/>
      <c r="R157" s="195"/>
      <c r="S157" s="195"/>
      <c r="T157" s="195"/>
      <c r="U157" s="195"/>
      <c r="V157" s="195"/>
      <c r="W157" s="195"/>
      <c r="X157" s="195"/>
      <c r="Y157" s="195"/>
    </row>
    <row r="158" spans="1:25" s="264" customFormat="1" ht="12.75" customHeight="1" x14ac:dyDescent="0.3">
      <c r="A158" s="195"/>
      <c r="B158" s="344" t="s">
        <v>508</v>
      </c>
      <c r="C158" s="351" t="s">
        <v>76</v>
      </c>
      <c r="D158" s="352"/>
      <c r="E158" s="367"/>
      <c r="F158" s="368"/>
      <c r="G158" s="369"/>
      <c r="H158" s="370"/>
      <c r="I158" s="368"/>
      <c r="J158" s="371"/>
      <c r="K158" s="195"/>
      <c r="L158" s="195"/>
      <c r="M158" s="195"/>
      <c r="N158" s="195"/>
      <c r="O158" s="195"/>
      <c r="P158" s="195"/>
      <c r="Q158" s="195"/>
      <c r="R158" s="195"/>
      <c r="S158" s="195"/>
      <c r="T158" s="195"/>
      <c r="U158" s="195"/>
      <c r="V158" s="195"/>
      <c r="W158" s="195"/>
      <c r="X158" s="195"/>
      <c r="Y158" s="195"/>
    </row>
    <row r="159" spans="1:25" s="264" customFormat="1" ht="12.75" customHeight="1" x14ac:dyDescent="0.3">
      <c r="A159" s="195"/>
      <c r="B159" s="344" t="s">
        <v>509</v>
      </c>
      <c r="C159" s="351" t="s">
        <v>76</v>
      </c>
      <c r="D159" s="352"/>
      <c r="E159" s="367"/>
      <c r="F159" s="368"/>
      <c r="G159" s="369"/>
      <c r="H159" s="370"/>
      <c r="I159" s="368"/>
      <c r="J159" s="371"/>
      <c r="K159" s="195"/>
      <c r="L159" s="195"/>
      <c r="M159" s="195"/>
      <c r="N159" s="195"/>
      <c r="O159" s="195"/>
      <c r="P159" s="195"/>
      <c r="Q159" s="195"/>
      <c r="R159" s="195"/>
      <c r="S159" s="195"/>
      <c r="T159" s="195"/>
      <c r="U159" s="195"/>
      <c r="V159" s="195"/>
      <c r="W159" s="195"/>
      <c r="X159" s="195"/>
      <c r="Y159" s="195"/>
    </row>
    <row r="160" spans="1:25" s="264" customFormat="1" ht="12.75" customHeight="1" thickBot="1" x14ac:dyDescent="0.35">
      <c r="A160" s="195"/>
      <c r="B160" s="345" t="s">
        <v>510</v>
      </c>
      <c r="C160" s="357" t="s">
        <v>76</v>
      </c>
      <c r="D160" s="352"/>
      <c r="E160" s="367"/>
      <c r="F160" s="368"/>
      <c r="G160" s="369"/>
      <c r="H160" s="370"/>
      <c r="I160" s="368"/>
      <c r="J160" s="371"/>
      <c r="K160" s="195"/>
      <c r="L160" s="195"/>
      <c r="M160" s="195"/>
      <c r="N160" s="195"/>
      <c r="O160" s="195"/>
      <c r="P160" s="195"/>
      <c r="Q160" s="195"/>
      <c r="R160" s="195"/>
      <c r="S160" s="195"/>
      <c r="T160" s="195"/>
      <c r="U160" s="195"/>
      <c r="V160" s="195"/>
      <c r="W160" s="195"/>
      <c r="X160" s="195"/>
      <c r="Y160" s="195"/>
    </row>
    <row r="161" spans="1:25" s="264" customFormat="1" ht="12.75" customHeight="1" x14ac:dyDescent="0.3">
      <c r="A161" s="195"/>
      <c r="B161" s="201" t="s">
        <v>567</v>
      </c>
      <c r="C161" s="195"/>
      <c r="D161" s="195"/>
      <c r="E161" s="195"/>
      <c r="F161" s="195"/>
      <c r="G161" s="195"/>
      <c r="H161" s="195"/>
      <c r="I161" s="195"/>
      <c r="J161" s="195"/>
      <c r="K161" s="195"/>
      <c r="L161" s="195"/>
      <c r="M161" s="195"/>
      <c r="N161" s="195"/>
      <c r="O161" s="195"/>
      <c r="P161" s="195"/>
      <c r="Q161" s="195"/>
      <c r="R161" s="195"/>
      <c r="S161" s="195"/>
      <c r="T161" s="195"/>
      <c r="U161" s="195"/>
      <c r="V161" s="195"/>
      <c r="W161" s="195"/>
      <c r="X161" s="195"/>
      <c r="Y161" s="195"/>
    </row>
    <row r="162" spans="1:25" s="264" customFormat="1" ht="12.75" customHeight="1" x14ac:dyDescent="0.3">
      <c r="A162" s="195"/>
      <c r="B162" s="195"/>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row>
    <row r="163" spans="1:25" s="264" customFormat="1" ht="12.75" customHeight="1" x14ac:dyDescent="0.3">
      <c r="A163" s="185"/>
      <c r="B163" s="214" t="s">
        <v>243</v>
      </c>
      <c r="C163" s="185"/>
      <c r="D163" s="185"/>
      <c r="E163" s="185"/>
      <c r="F163" s="195"/>
      <c r="G163" s="195"/>
      <c r="H163" s="195"/>
      <c r="I163" s="195"/>
      <c r="J163" s="195"/>
      <c r="K163" s="195"/>
      <c r="L163" s="195"/>
      <c r="M163" s="195"/>
      <c r="N163" s="195"/>
      <c r="O163" s="195"/>
      <c r="P163" s="195"/>
      <c r="Q163" s="195"/>
      <c r="R163" s="195"/>
      <c r="S163" s="195"/>
      <c r="T163" s="195"/>
      <c r="U163" s="195"/>
      <c r="V163" s="195"/>
      <c r="W163" s="195"/>
      <c r="X163" s="195"/>
      <c r="Y163" s="195"/>
    </row>
    <row r="164" spans="1:25" s="372" customFormat="1" ht="12.75" customHeight="1" thickBot="1" x14ac:dyDescent="0.35">
      <c r="A164" s="195"/>
      <c r="B164" s="195"/>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row>
    <row r="165" spans="1:25" s="372" customFormat="1" ht="12.75" customHeight="1" x14ac:dyDescent="0.3">
      <c r="A165" s="195"/>
      <c r="B165" s="348"/>
      <c r="C165" s="349"/>
      <c r="D165" s="349"/>
      <c r="E165" s="678" t="s">
        <v>83</v>
      </c>
      <c r="F165" s="678"/>
      <c r="G165" s="678"/>
      <c r="H165" s="678" t="s">
        <v>212</v>
      </c>
      <c r="I165" s="678"/>
      <c r="J165" s="679"/>
      <c r="K165" s="195"/>
      <c r="L165" s="195"/>
      <c r="M165" s="195"/>
      <c r="N165" s="195"/>
      <c r="O165" s="195"/>
      <c r="P165" s="195"/>
      <c r="Q165" s="195"/>
      <c r="R165" s="195"/>
      <c r="S165" s="195"/>
      <c r="T165" s="195"/>
      <c r="U165" s="195"/>
      <c r="V165" s="195"/>
      <c r="W165" s="195"/>
      <c r="X165" s="195"/>
      <c r="Y165" s="195"/>
    </row>
    <row r="166" spans="1:25" ht="12.75" customHeight="1" x14ac:dyDescent="0.3">
      <c r="A166" s="195"/>
      <c r="B166" s="363" t="s">
        <v>102</v>
      </c>
      <c r="C166" s="363" t="s">
        <v>103</v>
      </c>
      <c r="D166" s="363" t="s">
        <v>109</v>
      </c>
      <c r="E166" s="363" t="s">
        <v>99</v>
      </c>
      <c r="F166" s="363" t="s">
        <v>100</v>
      </c>
      <c r="G166" s="363" t="s">
        <v>101</v>
      </c>
      <c r="H166" s="363" t="s">
        <v>104</v>
      </c>
      <c r="I166" s="363" t="s">
        <v>106</v>
      </c>
      <c r="J166" s="363" t="s">
        <v>105</v>
      </c>
      <c r="K166" s="195"/>
      <c r="L166" s="195"/>
      <c r="M166" s="195"/>
      <c r="N166" s="195"/>
      <c r="O166" s="195"/>
      <c r="P166" s="195"/>
      <c r="Q166" s="195"/>
      <c r="R166" s="195"/>
      <c r="S166" s="195"/>
      <c r="T166" s="195"/>
      <c r="U166" s="195"/>
      <c r="V166" s="195"/>
      <c r="W166" s="195"/>
      <c r="X166" s="195"/>
      <c r="Y166" s="195"/>
    </row>
    <row r="167" spans="1:25" ht="12.75" customHeight="1" x14ac:dyDescent="0.3">
      <c r="A167" s="195"/>
      <c r="B167" s="474" t="s">
        <v>107</v>
      </c>
      <c r="C167" s="351" t="s">
        <v>76</v>
      </c>
      <c r="D167" s="352" t="s">
        <v>111</v>
      </c>
      <c r="E167" s="353"/>
      <c r="F167" s="354"/>
      <c r="G167" s="355"/>
      <c r="H167" s="356"/>
      <c r="I167" s="354"/>
      <c r="J167" s="364"/>
      <c r="K167" s="195"/>
      <c r="L167" s="195"/>
      <c r="M167" s="195"/>
      <c r="N167" s="195"/>
      <c r="O167" s="195"/>
      <c r="P167" s="195"/>
      <c r="Q167" s="195"/>
      <c r="R167" s="195"/>
      <c r="S167" s="195"/>
      <c r="T167" s="195"/>
      <c r="U167" s="195"/>
      <c r="V167" s="195"/>
      <c r="W167" s="195"/>
      <c r="X167" s="195"/>
      <c r="Y167" s="195"/>
    </row>
    <row r="168" spans="1:25" ht="12.75" customHeight="1" x14ac:dyDescent="0.3">
      <c r="A168" s="195"/>
      <c r="B168" s="475" t="s">
        <v>108</v>
      </c>
      <c r="C168" s="365" t="s">
        <v>76</v>
      </c>
      <c r="D168" s="366" t="s">
        <v>110</v>
      </c>
      <c r="E168" s="353"/>
      <c r="F168" s="354"/>
      <c r="G168" s="355"/>
      <c r="H168" s="356"/>
      <c r="I168" s="354"/>
      <c r="J168" s="364"/>
      <c r="K168" s="195"/>
      <c r="L168" s="195"/>
      <c r="M168" s="195"/>
      <c r="N168" s="195"/>
      <c r="O168" s="195"/>
      <c r="P168" s="195"/>
      <c r="Q168" s="195"/>
      <c r="R168" s="195"/>
      <c r="S168" s="195"/>
      <c r="T168" s="195"/>
      <c r="U168" s="195"/>
      <c r="V168" s="195"/>
      <c r="W168" s="195"/>
      <c r="X168" s="195"/>
      <c r="Y168" s="195"/>
    </row>
    <row r="169" spans="1:25" ht="12.75" customHeight="1" x14ac:dyDescent="0.3">
      <c r="A169" s="195"/>
      <c r="B169" s="475" t="s">
        <v>516</v>
      </c>
      <c r="C169" s="365" t="s">
        <v>76</v>
      </c>
      <c r="D169" s="366" t="s">
        <v>518</v>
      </c>
      <c r="E169" s="367"/>
      <c r="F169" s="368"/>
      <c r="G169" s="369"/>
      <c r="H169" s="370"/>
      <c r="I169" s="368"/>
      <c r="J169" s="371"/>
      <c r="K169" s="195"/>
      <c r="L169" s="195"/>
      <c r="M169" s="195"/>
      <c r="N169" s="195"/>
      <c r="O169" s="195"/>
      <c r="P169" s="195"/>
      <c r="Q169" s="195"/>
      <c r="R169" s="195"/>
      <c r="S169" s="195"/>
      <c r="T169" s="195"/>
      <c r="U169" s="195"/>
      <c r="V169" s="195"/>
      <c r="W169" s="195"/>
      <c r="X169" s="195"/>
      <c r="Y169" s="195"/>
    </row>
    <row r="170" spans="1:25" ht="12.75" customHeight="1" x14ac:dyDescent="0.3">
      <c r="A170" s="195"/>
      <c r="B170" s="475" t="s">
        <v>517</v>
      </c>
      <c r="C170" s="365" t="s">
        <v>76</v>
      </c>
      <c r="D170" s="366" t="s">
        <v>518</v>
      </c>
      <c r="E170" s="367"/>
      <c r="F170" s="368"/>
      <c r="G170" s="369"/>
      <c r="H170" s="370"/>
      <c r="I170" s="368"/>
      <c r="J170" s="371"/>
      <c r="K170" s="195"/>
      <c r="L170" s="195"/>
      <c r="M170" s="195"/>
      <c r="N170" s="195"/>
      <c r="O170" s="195"/>
      <c r="P170" s="195"/>
      <c r="Q170" s="195"/>
      <c r="R170" s="195"/>
      <c r="S170" s="195"/>
      <c r="T170" s="195"/>
      <c r="U170" s="195"/>
      <c r="V170" s="195"/>
      <c r="W170" s="195"/>
      <c r="X170" s="195"/>
      <c r="Y170" s="195"/>
    </row>
    <row r="171" spans="1:25" ht="12.75" customHeight="1" x14ac:dyDescent="0.3">
      <c r="A171" s="195"/>
      <c r="B171" s="201" t="s">
        <v>568</v>
      </c>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row>
    <row r="172" spans="1:25" ht="12.75" customHeight="1" x14ac:dyDescent="0.3">
      <c r="A172" s="195"/>
      <c r="B172" s="195"/>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row>
    <row r="173" spans="1:25" ht="12.75" customHeight="1" x14ac:dyDescent="0.3">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row>
    <row r="174" spans="1:25" ht="12.75" customHeight="1" x14ac:dyDescent="0.3">
      <c r="A174" s="195"/>
      <c r="B174" s="195"/>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row>
    <row r="175" spans="1:25" ht="12.75" customHeight="1" x14ac:dyDescent="0.3">
      <c r="A175" s="195"/>
      <c r="B175" s="195"/>
      <c r="C175" s="195"/>
      <c r="D175" s="195"/>
      <c r="E175" s="195"/>
      <c r="F175" s="195"/>
      <c r="G175" s="195"/>
      <c r="H175" s="195"/>
      <c r="I175" s="195"/>
      <c r="J175" s="195"/>
      <c r="K175" s="195"/>
      <c r="L175" s="195"/>
      <c r="M175" s="195"/>
      <c r="N175" s="195"/>
      <c r="O175" s="195"/>
      <c r="P175" s="195"/>
      <c r="Q175" s="195"/>
      <c r="R175" s="195"/>
      <c r="S175" s="195"/>
      <c r="T175" s="195"/>
      <c r="U175" s="195"/>
      <c r="V175" s="195"/>
      <c r="W175" s="195"/>
      <c r="X175" s="195"/>
      <c r="Y175" s="195"/>
    </row>
    <row r="176" spans="1:25" ht="12.75" customHeight="1" x14ac:dyDescent="0.3">
      <c r="A176" s="195"/>
      <c r="B176" s="195"/>
      <c r="C176" s="195"/>
      <c r="D176" s="195"/>
      <c r="E176" s="195"/>
      <c r="F176" s="195"/>
      <c r="G176" s="195"/>
      <c r="H176" s="195"/>
      <c r="I176" s="195"/>
      <c r="J176" s="195"/>
      <c r="K176" s="195"/>
      <c r="L176" s="195"/>
      <c r="M176" s="195"/>
      <c r="N176" s="195"/>
      <c r="O176" s="195"/>
      <c r="P176" s="195"/>
      <c r="Q176" s="195"/>
      <c r="R176" s="195"/>
      <c r="S176" s="195"/>
      <c r="T176" s="195"/>
      <c r="U176" s="195"/>
      <c r="V176" s="195"/>
      <c r="W176" s="195"/>
      <c r="X176" s="195"/>
      <c r="Y176" s="195"/>
    </row>
    <row r="177" spans="1:25" ht="12.75" customHeight="1" x14ac:dyDescent="0.3">
      <c r="A177" s="195"/>
      <c r="B177" s="195"/>
      <c r="C177" s="195"/>
      <c r="D177" s="195"/>
      <c r="E177" s="195"/>
      <c r="F177" s="195"/>
      <c r="G177" s="195"/>
      <c r="H177" s="195"/>
      <c r="I177" s="195"/>
      <c r="J177" s="195"/>
      <c r="K177" s="195"/>
      <c r="L177" s="195"/>
      <c r="M177" s="195"/>
      <c r="N177" s="195"/>
      <c r="O177" s="195"/>
      <c r="P177" s="195"/>
      <c r="Q177" s="195"/>
      <c r="R177" s="195"/>
      <c r="S177" s="195"/>
      <c r="T177" s="195"/>
      <c r="U177" s="195"/>
      <c r="V177" s="195"/>
      <c r="W177" s="195"/>
      <c r="X177" s="195"/>
      <c r="Y177" s="195"/>
    </row>
    <row r="178" spans="1:25" ht="12.75" customHeight="1" x14ac:dyDescent="0.3">
      <c r="A178" s="195"/>
      <c r="B178" s="195"/>
      <c r="C178" s="195"/>
      <c r="D178" s="195"/>
      <c r="E178" s="195"/>
      <c r="F178" s="195"/>
      <c r="G178" s="195"/>
      <c r="H178" s="195"/>
      <c r="I178" s="195"/>
      <c r="J178" s="195"/>
      <c r="K178" s="195"/>
      <c r="L178" s="195"/>
      <c r="M178" s="195"/>
      <c r="N178" s="195"/>
      <c r="O178" s="195"/>
      <c r="P178" s="195"/>
      <c r="Q178" s="195"/>
      <c r="R178" s="195"/>
      <c r="S178" s="195"/>
      <c r="T178" s="195"/>
      <c r="U178" s="195"/>
      <c r="V178" s="195"/>
      <c r="W178" s="195"/>
      <c r="X178" s="195"/>
      <c r="Y178" s="195"/>
    </row>
    <row r="179" spans="1:25" ht="12.75" customHeight="1" x14ac:dyDescent="0.3">
      <c r="A179" s="195"/>
      <c r="B179" s="195"/>
      <c r="C179" s="195"/>
      <c r="D179" s="195"/>
      <c r="E179" s="195"/>
      <c r="F179" s="195"/>
      <c r="G179" s="195"/>
      <c r="H179" s="195"/>
      <c r="I179" s="195"/>
      <c r="J179" s="195"/>
      <c r="K179" s="195"/>
      <c r="L179" s="195"/>
      <c r="M179" s="195"/>
      <c r="N179" s="195"/>
      <c r="O179" s="195"/>
      <c r="P179" s="195"/>
      <c r="Q179" s="195"/>
      <c r="R179" s="195"/>
      <c r="S179" s="195"/>
      <c r="T179" s="195"/>
      <c r="U179" s="195"/>
      <c r="V179" s="195"/>
      <c r="W179" s="195"/>
      <c r="X179" s="195"/>
      <c r="Y179" s="195"/>
    </row>
    <row r="180" spans="1:25" ht="12.75" customHeight="1" x14ac:dyDescent="0.3">
      <c r="A180" s="195"/>
      <c r="B180" s="195"/>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row>
    <row r="181" spans="1:25" ht="12.75" customHeight="1" x14ac:dyDescent="0.3">
      <c r="A181" s="195"/>
      <c r="B181" s="195"/>
      <c r="C181" s="195"/>
      <c r="D181" s="195"/>
      <c r="E181" s="195"/>
      <c r="F181" s="195"/>
      <c r="G181" s="195"/>
      <c r="H181" s="195"/>
      <c r="I181" s="195"/>
      <c r="J181" s="195"/>
      <c r="K181" s="195"/>
      <c r="L181" s="195"/>
      <c r="M181" s="195"/>
      <c r="N181" s="195"/>
      <c r="O181" s="195"/>
      <c r="P181" s="195"/>
      <c r="Q181" s="195"/>
      <c r="R181" s="195"/>
      <c r="S181" s="195"/>
      <c r="T181" s="195"/>
      <c r="U181" s="195"/>
      <c r="V181" s="195"/>
      <c r="W181" s="195"/>
      <c r="X181" s="195"/>
      <c r="Y181" s="195"/>
    </row>
    <row r="182" spans="1:25" ht="12.75" customHeight="1" x14ac:dyDescent="0.3">
      <c r="A182" s="195"/>
      <c r="B182" s="195"/>
      <c r="C182" s="195"/>
      <c r="D182" s="195"/>
      <c r="E182" s="195"/>
      <c r="F182" s="195"/>
      <c r="G182" s="195"/>
      <c r="H182" s="195"/>
      <c r="I182" s="195"/>
      <c r="J182" s="195"/>
      <c r="K182" s="195"/>
      <c r="L182" s="195"/>
      <c r="M182" s="195"/>
      <c r="N182" s="195"/>
      <c r="O182" s="195"/>
      <c r="P182" s="195"/>
      <c r="Q182" s="195"/>
      <c r="R182" s="195"/>
      <c r="S182" s="195"/>
      <c r="T182" s="195"/>
      <c r="U182" s="195"/>
      <c r="V182" s="195"/>
      <c r="W182" s="195"/>
      <c r="X182" s="195"/>
      <c r="Y182" s="195"/>
    </row>
    <row r="183" spans="1:25" ht="12.75" customHeight="1" x14ac:dyDescent="0.3">
      <c r="A183" s="195"/>
      <c r="B183" s="195"/>
      <c r="C183" s="195"/>
      <c r="D183" s="195"/>
      <c r="E183" s="195"/>
      <c r="F183" s="195"/>
      <c r="G183" s="195"/>
      <c r="H183" s="195"/>
      <c r="I183" s="195"/>
      <c r="J183" s="195"/>
      <c r="K183" s="195"/>
      <c r="L183" s="195"/>
      <c r="M183" s="195"/>
      <c r="N183" s="195"/>
      <c r="O183" s="195"/>
      <c r="P183" s="195"/>
      <c r="Q183" s="195"/>
      <c r="R183" s="195"/>
      <c r="S183" s="195"/>
      <c r="T183" s="195"/>
      <c r="U183" s="195"/>
      <c r="V183" s="195"/>
      <c r="W183" s="195"/>
      <c r="X183" s="195"/>
      <c r="Y183" s="195"/>
    </row>
    <row r="184" spans="1:25" ht="12.75" customHeight="1" x14ac:dyDescent="0.3">
      <c r="A184" s="195"/>
      <c r="B184" s="195"/>
      <c r="C184" s="195"/>
      <c r="D184" s="195"/>
      <c r="E184" s="195"/>
      <c r="F184" s="195"/>
      <c r="G184" s="195"/>
      <c r="H184" s="195"/>
      <c r="I184" s="195"/>
      <c r="J184" s="195"/>
      <c r="K184" s="195"/>
      <c r="L184" s="195"/>
      <c r="M184" s="195"/>
      <c r="N184" s="195"/>
      <c r="O184" s="195"/>
      <c r="P184" s="195"/>
      <c r="Q184" s="195"/>
      <c r="R184" s="195"/>
      <c r="S184" s="195"/>
      <c r="T184" s="195"/>
      <c r="U184" s="195"/>
      <c r="V184" s="195"/>
      <c r="W184" s="195"/>
      <c r="X184" s="195"/>
      <c r="Y184" s="195"/>
    </row>
    <row r="185" spans="1:25" ht="12.75" customHeight="1" x14ac:dyDescent="0.3">
      <c r="A185" s="195"/>
      <c r="B185" s="195"/>
      <c r="C185" s="195"/>
      <c r="D185" s="195"/>
      <c r="E185" s="195"/>
      <c r="F185" s="195"/>
      <c r="G185" s="195"/>
      <c r="H185" s="195"/>
      <c r="I185" s="195"/>
      <c r="J185" s="195"/>
      <c r="K185" s="195"/>
      <c r="L185" s="195"/>
      <c r="M185" s="195"/>
      <c r="N185" s="195"/>
      <c r="O185" s="195"/>
      <c r="P185" s="195"/>
      <c r="Q185" s="195"/>
      <c r="R185" s="195"/>
      <c r="S185" s="195"/>
      <c r="T185" s="195"/>
      <c r="U185" s="195"/>
      <c r="V185" s="195"/>
      <c r="W185" s="195"/>
      <c r="X185" s="195"/>
      <c r="Y185" s="195"/>
    </row>
    <row r="186" spans="1:25" ht="12.75" customHeight="1" x14ac:dyDescent="0.3">
      <c r="A186" s="195"/>
      <c r="B186" s="195"/>
      <c r="C186" s="195"/>
      <c r="D186" s="195"/>
      <c r="E186" s="195"/>
      <c r="F186" s="195"/>
      <c r="G186" s="195"/>
      <c r="H186" s="195"/>
      <c r="I186" s="195"/>
      <c r="J186" s="195"/>
      <c r="K186" s="195"/>
      <c r="L186" s="195"/>
      <c r="M186" s="195"/>
      <c r="N186" s="195"/>
      <c r="O186" s="195"/>
      <c r="P186" s="195"/>
      <c r="Q186" s="195"/>
      <c r="R186" s="195"/>
      <c r="S186" s="195"/>
      <c r="T186" s="195"/>
      <c r="U186" s="195"/>
      <c r="V186" s="195"/>
      <c r="W186" s="195"/>
      <c r="X186" s="195"/>
      <c r="Y186" s="195"/>
    </row>
    <row r="187" spans="1:25" ht="12.75" customHeight="1" x14ac:dyDescent="0.3">
      <c r="A187" s="195"/>
      <c r="B187" s="195"/>
      <c r="C187" s="195"/>
      <c r="D187" s="195"/>
      <c r="E187" s="195"/>
      <c r="F187" s="195"/>
      <c r="G187" s="195"/>
      <c r="H187" s="195"/>
      <c r="I187" s="195"/>
      <c r="J187" s="195"/>
      <c r="K187" s="195"/>
      <c r="L187" s="195"/>
      <c r="M187" s="195"/>
      <c r="N187" s="195"/>
      <c r="O187" s="195"/>
      <c r="P187" s="195"/>
      <c r="Q187" s="195"/>
      <c r="R187" s="195"/>
      <c r="S187" s="195"/>
      <c r="T187" s="195"/>
      <c r="U187" s="195"/>
      <c r="V187" s="195"/>
      <c r="W187" s="195"/>
      <c r="X187" s="195"/>
      <c r="Y187" s="195"/>
    </row>
    <row r="188" spans="1:25" ht="12.75" customHeight="1" x14ac:dyDescent="0.3">
      <c r="A188" s="195"/>
      <c r="B188" s="195"/>
      <c r="C188" s="195"/>
      <c r="D188" s="195"/>
      <c r="E188" s="195"/>
      <c r="F188" s="195"/>
      <c r="G188" s="195"/>
      <c r="H188" s="195"/>
      <c r="I188" s="195"/>
      <c r="J188" s="195"/>
      <c r="K188" s="195"/>
      <c r="L188" s="195"/>
      <c r="M188" s="195"/>
      <c r="N188" s="195"/>
      <c r="O188" s="195"/>
      <c r="P188" s="195"/>
      <c r="Q188" s="195"/>
      <c r="R188" s="195"/>
      <c r="S188" s="195"/>
      <c r="T188" s="195"/>
      <c r="U188" s="195"/>
      <c r="V188" s="195"/>
      <c r="W188" s="195"/>
      <c r="X188" s="195"/>
      <c r="Y188" s="195"/>
    </row>
    <row r="189" spans="1:25" ht="12.75" customHeight="1" x14ac:dyDescent="0.3">
      <c r="A189" s="195"/>
      <c r="B189" s="195"/>
      <c r="C189" s="195"/>
      <c r="D189" s="195"/>
      <c r="E189" s="195"/>
      <c r="F189" s="195"/>
      <c r="G189" s="195"/>
      <c r="H189" s="195"/>
      <c r="I189" s="195"/>
      <c r="J189" s="195"/>
      <c r="K189" s="195"/>
      <c r="L189" s="195"/>
      <c r="M189" s="195"/>
      <c r="N189" s="195"/>
      <c r="O189" s="195"/>
      <c r="P189" s="195"/>
      <c r="Q189" s="195"/>
      <c r="R189" s="195"/>
      <c r="S189" s="195"/>
      <c r="T189" s="195"/>
      <c r="U189" s="195"/>
      <c r="V189" s="195"/>
      <c r="W189" s="195"/>
      <c r="X189" s="195"/>
      <c r="Y189" s="195"/>
    </row>
    <row r="190" spans="1:25" ht="12.75" customHeight="1" x14ac:dyDescent="0.3">
      <c r="A190" s="195"/>
      <c r="B190" s="195"/>
      <c r="C190" s="195"/>
      <c r="D190" s="195"/>
      <c r="E190" s="195"/>
      <c r="F190" s="195"/>
      <c r="G190" s="195"/>
      <c r="H190" s="195"/>
      <c r="I190" s="195"/>
      <c r="J190" s="195"/>
      <c r="K190" s="195"/>
      <c r="L190" s="195"/>
      <c r="M190" s="195"/>
      <c r="N190" s="195"/>
      <c r="O190" s="195"/>
      <c r="P190" s="195"/>
      <c r="Q190" s="195"/>
      <c r="R190" s="195"/>
      <c r="S190" s="195"/>
      <c r="T190" s="195"/>
      <c r="U190" s="195"/>
      <c r="V190" s="195"/>
      <c r="W190" s="195"/>
      <c r="X190" s="195"/>
      <c r="Y190" s="195"/>
    </row>
    <row r="191" spans="1:25" ht="12.75" customHeight="1" x14ac:dyDescent="0.3">
      <c r="A191" s="195"/>
      <c r="B191" s="195"/>
      <c r="C191" s="195"/>
      <c r="D191" s="195"/>
      <c r="E191" s="195"/>
      <c r="F191" s="195"/>
      <c r="G191" s="195"/>
      <c r="H191" s="195"/>
      <c r="I191" s="195"/>
      <c r="J191" s="195"/>
      <c r="K191" s="195"/>
      <c r="L191" s="195"/>
      <c r="M191" s="195"/>
      <c r="N191" s="195"/>
      <c r="O191" s="195"/>
      <c r="P191" s="195"/>
      <c r="Q191" s="195"/>
      <c r="R191" s="195"/>
      <c r="S191" s="195"/>
      <c r="T191" s="195"/>
      <c r="U191" s="195"/>
      <c r="V191" s="195"/>
      <c r="W191" s="195"/>
      <c r="X191" s="195"/>
      <c r="Y191" s="195"/>
    </row>
    <row r="192" spans="1:25" ht="12.75" customHeight="1" x14ac:dyDescent="0.3">
      <c r="A192" s="195"/>
      <c r="B192" s="195"/>
      <c r="C192" s="195"/>
      <c r="D192" s="195"/>
      <c r="E192" s="195"/>
      <c r="F192" s="195"/>
      <c r="G192" s="195"/>
      <c r="H192" s="195"/>
      <c r="I192" s="195"/>
      <c r="J192" s="195"/>
      <c r="K192" s="195"/>
      <c r="L192" s="195"/>
      <c r="M192" s="195"/>
      <c r="N192" s="195"/>
      <c r="O192" s="195"/>
      <c r="P192" s="195"/>
      <c r="Q192" s="195"/>
      <c r="R192" s="195"/>
      <c r="S192" s="195"/>
      <c r="T192" s="195"/>
      <c r="U192" s="195"/>
      <c r="V192" s="195"/>
      <c r="W192" s="195"/>
      <c r="X192" s="195"/>
      <c r="Y192" s="195"/>
    </row>
    <row r="193" spans="1:25" ht="12.75" customHeight="1" x14ac:dyDescent="0.3">
      <c r="A193" s="195"/>
      <c r="B193" s="195"/>
      <c r="C193" s="195"/>
      <c r="D193" s="195"/>
      <c r="E193" s="195"/>
      <c r="F193" s="195"/>
      <c r="G193" s="195"/>
      <c r="H193" s="195"/>
      <c r="I193" s="195"/>
      <c r="J193" s="195"/>
      <c r="K193" s="195"/>
      <c r="L193" s="195"/>
      <c r="M193" s="195"/>
      <c r="N193" s="195"/>
      <c r="O193" s="195"/>
      <c r="P193" s="195"/>
      <c r="Q193" s="195"/>
      <c r="R193" s="195"/>
      <c r="S193" s="195"/>
      <c r="T193" s="195"/>
      <c r="U193" s="195"/>
      <c r="V193" s="195"/>
      <c r="W193" s="195"/>
      <c r="X193" s="195"/>
      <c r="Y193" s="195"/>
    </row>
    <row r="194" spans="1:25" ht="12.75" customHeight="1" x14ac:dyDescent="0.3">
      <c r="A194" s="195"/>
      <c r="B194" s="195"/>
      <c r="C194" s="195"/>
      <c r="D194" s="195"/>
      <c r="E194" s="195"/>
      <c r="F194" s="195"/>
      <c r="G194" s="195"/>
      <c r="H194" s="195"/>
      <c r="I194" s="195"/>
      <c r="J194" s="195"/>
      <c r="K194" s="195"/>
      <c r="L194" s="195"/>
      <c r="M194" s="195"/>
      <c r="N194" s="195"/>
      <c r="O194" s="195"/>
      <c r="P194" s="195"/>
      <c r="Q194" s="195"/>
      <c r="R194" s="195"/>
      <c r="S194" s="195"/>
      <c r="T194" s="195"/>
      <c r="U194" s="195"/>
      <c r="V194" s="195"/>
      <c r="W194" s="195"/>
      <c r="X194" s="195"/>
      <c r="Y194" s="195"/>
    </row>
    <row r="195" spans="1:25" ht="12.75" customHeight="1" x14ac:dyDescent="0.3">
      <c r="A195" s="195"/>
      <c r="B195" s="195"/>
      <c r="C195" s="195"/>
      <c r="D195" s="195"/>
      <c r="E195" s="195"/>
      <c r="F195" s="195"/>
      <c r="G195" s="195"/>
      <c r="H195" s="195"/>
      <c r="I195" s="195"/>
      <c r="J195" s="195"/>
      <c r="K195" s="195"/>
      <c r="L195" s="195"/>
      <c r="M195" s="195"/>
      <c r="N195" s="195"/>
      <c r="O195" s="195"/>
      <c r="P195" s="195"/>
      <c r="Q195" s="195"/>
      <c r="R195" s="195"/>
      <c r="S195" s="195"/>
      <c r="T195" s="195"/>
      <c r="U195" s="195"/>
      <c r="V195" s="195"/>
      <c r="W195" s="195"/>
      <c r="X195" s="195"/>
      <c r="Y195" s="195"/>
    </row>
    <row r="196" spans="1:25" ht="12.75" customHeight="1" x14ac:dyDescent="0.3">
      <c r="A196" s="195"/>
      <c r="B196" s="195"/>
      <c r="C196" s="195"/>
      <c r="D196" s="195"/>
      <c r="E196" s="195"/>
      <c r="F196" s="195"/>
      <c r="G196" s="195"/>
      <c r="H196" s="195"/>
      <c r="I196" s="195"/>
      <c r="J196" s="195"/>
      <c r="K196" s="195"/>
      <c r="L196" s="195"/>
      <c r="M196" s="195"/>
      <c r="N196" s="195"/>
      <c r="O196" s="195"/>
      <c r="P196" s="195"/>
      <c r="Q196" s="195"/>
      <c r="R196" s="195"/>
      <c r="S196" s="195"/>
      <c r="T196" s="195"/>
      <c r="U196" s="195"/>
      <c r="V196" s="195"/>
      <c r="W196" s="195"/>
      <c r="X196" s="195"/>
      <c r="Y196" s="195"/>
    </row>
    <row r="197" spans="1:25" ht="12.75" customHeight="1" x14ac:dyDescent="0.3">
      <c r="A197" s="195"/>
      <c r="B197" s="195"/>
      <c r="C197" s="195"/>
      <c r="D197" s="195"/>
      <c r="E197" s="195"/>
      <c r="F197" s="195"/>
      <c r="G197" s="195"/>
      <c r="H197" s="195"/>
      <c r="I197" s="195"/>
      <c r="J197" s="195"/>
      <c r="K197" s="195"/>
      <c r="L197" s="195"/>
      <c r="M197" s="195"/>
      <c r="N197" s="195"/>
      <c r="O197" s="195"/>
      <c r="P197" s="195"/>
      <c r="Q197" s="195"/>
      <c r="R197" s="195"/>
      <c r="S197" s="195"/>
      <c r="T197" s="195"/>
      <c r="U197" s="195"/>
      <c r="V197" s="195"/>
      <c r="W197" s="195"/>
      <c r="X197" s="195"/>
      <c r="Y197" s="195"/>
    </row>
    <row r="198" spans="1:25" ht="12.75" customHeight="1" x14ac:dyDescent="0.3">
      <c r="A198" s="195"/>
      <c r="B198" s="195"/>
      <c r="C198" s="195"/>
      <c r="D198" s="195"/>
      <c r="E198" s="195"/>
      <c r="F198" s="195"/>
      <c r="G198" s="195"/>
      <c r="H198" s="195"/>
      <c r="I198" s="195"/>
      <c r="J198" s="195"/>
      <c r="K198" s="195"/>
      <c r="L198" s="195"/>
      <c r="M198" s="195"/>
      <c r="N198" s="195"/>
      <c r="O198" s="195"/>
      <c r="P198" s="195"/>
      <c r="Q198" s="195"/>
      <c r="R198" s="195"/>
      <c r="S198" s="195"/>
      <c r="T198" s="195"/>
      <c r="U198" s="195"/>
      <c r="V198" s="195"/>
      <c r="W198" s="195"/>
      <c r="X198" s="195"/>
      <c r="Y198" s="195"/>
    </row>
    <row r="199" spans="1:25" ht="12.75" customHeight="1" x14ac:dyDescent="0.3">
      <c r="A199" s="195"/>
      <c r="B199" s="195"/>
      <c r="C199" s="195"/>
      <c r="D199" s="195"/>
      <c r="E199" s="195"/>
      <c r="F199" s="195"/>
      <c r="G199" s="195"/>
      <c r="H199" s="195"/>
      <c r="I199" s="195"/>
      <c r="J199" s="195"/>
      <c r="K199" s="195"/>
      <c r="L199" s="195"/>
      <c r="M199" s="195"/>
      <c r="N199" s="195"/>
      <c r="O199" s="195"/>
      <c r="P199" s="195"/>
      <c r="Q199" s="195"/>
      <c r="R199" s="195"/>
      <c r="S199" s="195"/>
      <c r="T199" s="195"/>
      <c r="U199" s="195"/>
      <c r="V199" s="195"/>
      <c r="W199" s="195"/>
      <c r="X199" s="195"/>
      <c r="Y199" s="195"/>
    </row>
    <row r="200" spans="1:25" ht="12.75" customHeight="1" x14ac:dyDescent="0.3">
      <c r="A200" s="195"/>
      <c r="B200" s="195"/>
      <c r="C200" s="195"/>
      <c r="D200" s="195"/>
      <c r="E200" s="195"/>
      <c r="F200" s="195"/>
      <c r="G200" s="195"/>
      <c r="H200" s="195"/>
      <c r="I200" s="195"/>
      <c r="J200" s="195"/>
      <c r="K200" s="195"/>
      <c r="L200" s="195"/>
      <c r="M200" s="195"/>
      <c r="N200" s="195"/>
      <c r="O200" s="195"/>
      <c r="P200" s="195"/>
      <c r="Q200" s="195"/>
      <c r="R200" s="195"/>
      <c r="S200" s="195"/>
      <c r="T200" s="195"/>
      <c r="U200" s="195"/>
      <c r="V200" s="195"/>
      <c r="W200" s="195"/>
      <c r="X200" s="195"/>
      <c r="Y200" s="195"/>
    </row>
    <row r="201" spans="1:25" ht="12.75" customHeight="1" x14ac:dyDescent="0.3">
      <c r="A201" s="195"/>
      <c r="B201" s="195"/>
      <c r="C201" s="195"/>
      <c r="D201" s="195"/>
      <c r="E201" s="195"/>
      <c r="F201" s="195"/>
      <c r="G201" s="195"/>
      <c r="H201" s="195"/>
      <c r="I201" s="195"/>
      <c r="J201" s="195"/>
      <c r="K201" s="195"/>
      <c r="L201" s="195"/>
      <c r="M201" s="195"/>
      <c r="N201" s="195"/>
      <c r="O201" s="195"/>
      <c r="P201" s="195"/>
      <c r="Q201" s="195"/>
      <c r="R201" s="195"/>
      <c r="S201" s="195"/>
      <c r="T201" s="195"/>
      <c r="U201" s="195"/>
      <c r="V201" s="195"/>
      <c r="W201" s="195"/>
      <c r="X201" s="195"/>
      <c r="Y201" s="195"/>
    </row>
    <row r="202" spans="1:25" ht="12.75" customHeight="1" x14ac:dyDescent="0.3">
      <c r="A202" s="195"/>
      <c r="B202" s="195"/>
      <c r="C202" s="195"/>
      <c r="D202" s="195"/>
      <c r="E202" s="195"/>
      <c r="F202" s="195"/>
      <c r="G202" s="195"/>
      <c r="H202" s="195"/>
      <c r="I202" s="195"/>
      <c r="J202" s="195"/>
      <c r="K202" s="195"/>
      <c r="L202" s="195"/>
      <c r="M202" s="195"/>
      <c r="N202" s="195"/>
      <c r="O202" s="195"/>
      <c r="P202" s="195"/>
      <c r="Q202" s="195"/>
      <c r="R202" s="195"/>
      <c r="S202" s="195"/>
      <c r="T202" s="195"/>
      <c r="U202" s="195"/>
      <c r="V202" s="195"/>
      <c r="W202" s="195"/>
      <c r="X202" s="195"/>
      <c r="Y202" s="195"/>
    </row>
    <row r="203" spans="1:25" ht="12.75" customHeight="1" x14ac:dyDescent="0.3">
      <c r="A203" s="195"/>
      <c r="B203" s="195"/>
      <c r="C203" s="195"/>
      <c r="D203" s="195"/>
      <c r="E203" s="195"/>
      <c r="F203" s="195"/>
      <c r="G203" s="195"/>
      <c r="H203" s="195"/>
      <c r="I203" s="195"/>
      <c r="J203" s="195"/>
      <c r="K203" s="195"/>
      <c r="L203" s="195"/>
      <c r="M203" s="195"/>
      <c r="N203" s="195"/>
      <c r="O203" s="195"/>
      <c r="P203" s="195"/>
      <c r="Q203" s="195"/>
      <c r="R203" s="195"/>
      <c r="S203" s="195"/>
      <c r="T203" s="195"/>
      <c r="U203" s="195"/>
      <c r="V203" s="195"/>
      <c r="W203" s="195"/>
      <c r="X203" s="195"/>
      <c r="Y203" s="195"/>
    </row>
    <row r="204" spans="1:25" ht="12.75" customHeight="1" x14ac:dyDescent="0.3">
      <c r="A204" s="195"/>
      <c r="B204" s="195"/>
      <c r="C204" s="195"/>
      <c r="D204" s="195"/>
      <c r="E204" s="195"/>
      <c r="F204" s="195"/>
      <c r="G204" s="195"/>
      <c r="H204" s="195"/>
      <c r="I204" s="195"/>
      <c r="J204" s="195"/>
      <c r="K204" s="195"/>
      <c r="L204" s="195"/>
      <c r="M204" s="195"/>
      <c r="N204" s="195"/>
      <c r="O204" s="195"/>
      <c r="P204" s="195"/>
      <c r="Q204" s="195"/>
      <c r="R204" s="195"/>
      <c r="S204" s="195"/>
      <c r="T204" s="195"/>
      <c r="U204" s="195"/>
      <c r="V204" s="195"/>
      <c r="W204" s="195"/>
      <c r="X204" s="195"/>
      <c r="Y204" s="195"/>
    </row>
    <row r="205" spans="1:25" ht="12.75" customHeight="1" x14ac:dyDescent="0.3">
      <c r="A205" s="195"/>
      <c r="B205" s="195"/>
      <c r="C205" s="195"/>
      <c r="D205" s="195"/>
      <c r="E205" s="195"/>
      <c r="F205" s="195"/>
      <c r="G205" s="195"/>
      <c r="H205" s="195"/>
      <c r="I205" s="195"/>
      <c r="J205" s="195"/>
      <c r="K205" s="195"/>
      <c r="L205" s="195"/>
      <c r="M205" s="195"/>
      <c r="N205" s="195"/>
      <c r="O205" s="195"/>
      <c r="P205" s="195"/>
      <c r="Q205" s="195"/>
      <c r="R205" s="195"/>
      <c r="S205" s="195"/>
      <c r="T205" s="195"/>
      <c r="U205" s="195"/>
      <c r="V205" s="195"/>
      <c r="W205" s="195"/>
      <c r="X205" s="195"/>
      <c r="Y205" s="195"/>
    </row>
    <row r="206" spans="1:25" ht="12.75" customHeight="1" x14ac:dyDescent="0.3">
      <c r="A206" s="195"/>
      <c r="B206" s="195"/>
      <c r="C206" s="195"/>
      <c r="D206" s="195"/>
      <c r="E206" s="195"/>
      <c r="F206" s="195"/>
      <c r="G206" s="195"/>
      <c r="H206" s="195"/>
      <c r="I206" s="195"/>
      <c r="J206" s="195"/>
      <c r="K206" s="195"/>
      <c r="L206" s="195"/>
      <c r="M206" s="195"/>
      <c r="N206" s="195"/>
      <c r="O206" s="195"/>
      <c r="P206" s="195"/>
      <c r="Q206" s="195"/>
      <c r="R206" s="195"/>
      <c r="S206" s="195"/>
      <c r="T206" s="195"/>
      <c r="U206" s="195"/>
      <c r="V206" s="195"/>
      <c r="W206" s="195"/>
      <c r="X206" s="195"/>
      <c r="Y206" s="195"/>
    </row>
    <row r="207" spans="1:25" ht="12.75" customHeight="1" x14ac:dyDescent="0.3">
      <c r="A207" s="195"/>
      <c r="B207" s="195"/>
      <c r="C207" s="195"/>
      <c r="D207" s="195"/>
      <c r="E207" s="195"/>
      <c r="F207" s="195"/>
      <c r="G207" s="195"/>
      <c r="H207" s="195"/>
      <c r="I207" s="195"/>
      <c r="J207" s="195"/>
      <c r="K207" s="195"/>
      <c r="L207" s="195"/>
      <c r="M207" s="195"/>
      <c r="N207" s="195"/>
      <c r="O207" s="195"/>
      <c r="P207" s="195"/>
      <c r="Q207" s="195"/>
      <c r="R207" s="195"/>
      <c r="S207" s="195"/>
      <c r="T207" s="195"/>
      <c r="U207" s="195"/>
      <c r="V207" s="195"/>
      <c r="W207" s="195"/>
      <c r="X207" s="195"/>
      <c r="Y207" s="195"/>
    </row>
    <row r="208" spans="1:25" ht="12.75" customHeight="1" x14ac:dyDescent="0.3">
      <c r="A208" s="195"/>
      <c r="B208" s="195"/>
      <c r="C208" s="195"/>
      <c r="D208" s="195"/>
      <c r="E208" s="195"/>
      <c r="F208" s="195"/>
      <c r="G208" s="195"/>
      <c r="H208" s="195"/>
      <c r="I208" s="195"/>
      <c r="J208" s="195"/>
      <c r="K208" s="195"/>
      <c r="L208" s="195"/>
      <c r="M208" s="195"/>
      <c r="N208" s="195"/>
      <c r="O208" s="195"/>
      <c r="P208" s="195"/>
      <c r="Q208" s="195"/>
      <c r="R208" s="195"/>
      <c r="S208" s="195"/>
      <c r="T208" s="195"/>
      <c r="U208" s="195"/>
      <c r="V208" s="195"/>
      <c r="W208" s="195"/>
      <c r="X208" s="195"/>
      <c r="Y208" s="195"/>
    </row>
    <row r="209" spans="1:25" ht="12.75" customHeight="1" x14ac:dyDescent="0.3">
      <c r="A209" s="195"/>
      <c r="B209" s="195"/>
      <c r="C209" s="195"/>
      <c r="D209" s="195"/>
      <c r="E209" s="195"/>
      <c r="F209" s="195"/>
      <c r="G209" s="195"/>
      <c r="H209" s="195"/>
      <c r="I209" s="195"/>
      <c r="J209" s="195"/>
      <c r="K209" s="195"/>
      <c r="L209" s="195"/>
      <c r="M209" s="195"/>
      <c r="N209" s="195"/>
      <c r="O209" s="195"/>
      <c r="P209" s="195"/>
      <c r="Q209" s="195"/>
      <c r="R209" s="195"/>
      <c r="S209" s="195"/>
      <c r="T209" s="195"/>
      <c r="U209" s="195"/>
      <c r="V209" s="195"/>
      <c r="W209" s="195"/>
      <c r="X209" s="195"/>
      <c r="Y209" s="195"/>
    </row>
    <row r="210" spans="1:25" ht="12.75" customHeight="1" x14ac:dyDescent="0.3">
      <c r="A210" s="195"/>
      <c r="B210" s="195"/>
      <c r="C210" s="195"/>
      <c r="D210" s="195"/>
      <c r="E210" s="195"/>
      <c r="F210" s="195"/>
      <c r="G210" s="195"/>
      <c r="H210" s="195"/>
      <c r="I210" s="195"/>
      <c r="J210" s="195"/>
      <c r="K210" s="195"/>
      <c r="L210" s="195"/>
      <c r="M210" s="195"/>
      <c r="N210" s="195"/>
      <c r="O210" s="195"/>
      <c r="P210" s="195"/>
      <c r="Q210" s="195"/>
      <c r="R210" s="195"/>
      <c r="S210" s="195"/>
      <c r="T210" s="195"/>
      <c r="U210" s="195"/>
      <c r="V210" s="195"/>
      <c r="W210" s="195"/>
      <c r="X210" s="195"/>
      <c r="Y210" s="195"/>
    </row>
    <row r="211" spans="1:25" ht="12.75" customHeight="1" x14ac:dyDescent="0.3">
      <c r="A211" s="195"/>
      <c r="B211" s="195"/>
      <c r="C211" s="195"/>
      <c r="D211" s="195"/>
      <c r="E211" s="195"/>
      <c r="F211" s="195"/>
      <c r="G211" s="195"/>
      <c r="H211" s="195"/>
      <c r="I211" s="195"/>
      <c r="J211" s="195"/>
      <c r="K211" s="195"/>
      <c r="L211" s="195"/>
      <c r="M211" s="195"/>
      <c r="N211" s="195"/>
      <c r="O211" s="195"/>
      <c r="P211" s="195"/>
      <c r="Q211" s="195"/>
      <c r="R211" s="195"/>
      <c r="S211" s="195"/>
      <c r="T211" s="195"/>
      <c r="U211" s="195"/>
      <c r="V211" s="195"/>
      <c r="W211" s="195"/>
      <c r="X211" s="195"/>
      <c r="Y211" s="195"/>
    </row>
    <row r="212" spans="1:25" ht="12.75" customHeight="1" x14ac:dyDescent="0.3">
      <c r="A212" s="195"/>
      <c r="B212" s="195"/>
      <c r="C212" s="195"/>
      <c r="D212" s="195"/>
      <c r="E212" s="195"/>
      <c r="F212" s="195"/>
      <c r="G212" s="195"/>
      <c r="H212" s="195"/>
      <c r="I212" s="195"/>
      <c r="J212" s="195"/>
      <c r="K212" s="195"/>
      <c r="L212" s="195"/>
      <c r="M212" s="195"/>
      <c r="N212" s="195"/>
      <c r="O212" s="195"/>
      <c r="P212" s="195"/>
      <c r="Q212" s="195"/>
      <c r="R212" s="195"/>
      <c r="S212" s="195"/>
      <c r="T212" s="195"/>
      <c r="U212" s="195"/>
      <c r="V212" s="195"/>
      <c r="W212" s="195"/>
      <c r="X212" s="195"/>
      <c r="Y212" s="195"/>
    </row>
    <row r="213" spans="1:25" ht="12.75" customHeight="1" x14ac:dyDescent="0.3">
      <c r="A213" s="195"/>
      <c r="B213" s="195"/>
      <c r="C213" s="195"/>
      <c r="D213" s="195"/>
      <c r="E213" s="195"/>
      <c r="F213" s="195"/>
      <c r="G213" s="195"/>
      <c r="H213" s="195"/>
      <c r="I213" s="195"/>
      <c r="J213" s="195"/>
      <c r="K213" s="195"/>
      <c r="L213" s="195"/>
      <c r="M213" s="195"/>
      <c r="N213" s="195"/>
      <c r="O213" s="195"/>
      <c r="P213" s="195"/>
      <c r="Q213" s="195"/>
      <c r="R213" s="195"/>
      <c r="S213" s="195"/>
      <c r="T213" s="195"/>
      <c r="U213" s="195"/>
      <c r="V213" s="195"/>
      <c r="W213" s="195"/>
      <c r="X213" s="195"/>
      <c r="Y213" s="195"/>
    </row>
    <row r="214" spans="1:25" ht="12.75" customHeight="1" x14ac:dyDescent="0.3">
      <c r="A214" s="195"/>
      <c r="B214" s="195"/>
      <c r="C214" s="195"/>
      <c r="D214" s="195"/>
      <c r="E214" s="195"/>
      <c r="F214" s="195"/>
      <c r="G214" s="195"/>
      <c r="H214" s="195"/>
      <c r="I214" s="195"/>
      <c r="J214" s="195"/>
      <c r="K214" s="195"/>
      <c r="L214" s="195"/>
      <c r="M214" s="195"/>
      <c r="N214" s="195"/>
      <c r="O214" s="195"/>
      <c r="P214" s="195"/>
      <c r="Q214" s="195"/>
      <c r="R214" s="195"/>
      <c r="S214" s="195"/>
      <c r="T214" s="195"/>
      <c r="U214" s="195"/>
      <c r="V214" s="195"/>
      <c r="W214" s="195"/>
      <c r="X214" s="195"/>
      <c r="Y214" s="195"/>
    </row>
    <row r="215" spans="1:25" ht="12.75" customHeight="1" x14ac:dyDescent="0.3">
      <c r="A215" s="195"/>
      <c r="B215" s="195"/>
      <c r="C215" s="195"/>
      <c r="D215" s="195"/>
      <c r="E215" s="195"/>
      <c r="F215" s="195"/>
      <c r="G215" s="195"/>
      <c r="H215" s="195"/>
      <c r="I215" s="195"/>
      <c r="J215" s="195"/>
      <c r="K215" s="195"/>
      <c r="L215" s="195"/>
      <c r="M215" s="195"/>
      <c r="N215" s="195"/>
      <c r="O215" s="195"/>
      <c r="P215" s="195"/>
      <c r="Q215" s="195"/>
      <c r="R215" s="195"/>
      <c r="S215" s="195"/>
      <c r="T215" s="195"/>
      <c r="U215" s="195"/>
      <c r="V215" s="195"/>
      <c r="W215" s="195"/>
      <c r="X215" s="195"/>
      <c r="Y215" s="195"/>
    </row>
    <row r="216" spans="1:25" ht="12.75" customHeight="1" x14ac:dyDescent="0.3">
      <c r="A216" s="195"/>
      <c r="B216" s="195"/>
      <c r="C216" s="195"/>
      <c r="D216" s="195"/>
      <c r="E216" s="195"/>
      <c r="F216" s="195"/>
      <c r="G216" s="195"/>
      <c r="H216" s="195"/>
      <c r="I216" s="195"/>
      <c r="J216" s="195"/>
      <c r="K216" s="195"/>
      <c r="L216" s="195"/>
      <c r="M216" s="195"/>
      <c r="N216" s="195"/>
      <c r="O216" s="195"/>
      <c r="P216" s="195"/>
      <c r="Q216" s="195"/>
      <c r="R216" s="195"/>
      <c r="S216" s="195"/>
      <c r="T216" s="195"/>
      <c r="U216" s="195"/>
      <c r="V216" s="195"/>
      <c r="W216" s="195"/>
      <c r="X216" s="195"/>
      <c r="Y216" s="195"/>
    </row>
    <row r="217" spans="1:25" ht="12.75" customHeight="1" x14ac:dyDescent="0.3">
      <c r="A217" s="195"/>
      <c r="B217" s="195"/>
      <c r="C217" s="195"/>
      <c r="D217" s="195"/>
      <c r="E217" s="195"/>
      <c r="F217" s="195"/>
      <c r="G217" s="195"/>
      <c r="H217" s="195"/>
      <c r="I217" s="195"/>
      <c r="J217" s="195"/>
      <c r="K217" s="195"/>
      <c r="L217" s="195"/>
      <c r="M217" s="195"/>
      <c r="N217" s="195"/>
      <c r="O217" s="195"/>
      <c r="P217" s="195"/>
      <c r="Q217" s="195"/>
      <c r="R217" s="195"/>
      <c r="S217" s="195"/>
      <c r="T217" s="195"/>
      <c r="U217" s="195"/>
      <c r="V217" s="195"/>
      <c r="W217" s="195"/>
      <c r="X217" s="195"/>
      <c r="Y217" s="195"/>
    </row>
    <row r="218" spans="1:25" ht="12.75" customHeight="1" x14ac:dyDescent="0.3">
      <c r="A218" s="195"/>
      <c r="B218" s="195"/>
      <c r="C218" s="195"/>
      <c r="D218" s="195"/>
      <c r="E218" s="195"/>
      <c r="F218" s="195"/>
      <c r="G218" s="195"/>
      <c r="H218" s="195"/>
      <c r="I218" s="195"/>
      <c r="J218" s="195"/>
      <c r="K218" s="195"/>
      <c r="L218" s="195"/>
      <c r="M218" s="195"/>
      <c r="N218" s="195"/>
      <c r="O218" s="195"/>
      <c r="P218" s="195"/>
      <c r="Q218" s="195"/>
      <c r="R218" s="195"/>
      <c r="S218" s="195"/>
      <c r="T218" s="195"/>
      <c r="U218" s="195"/>
      <c r="V218" s="195"/>
      <c r="W218" s="195"/>
      <c r="X218" s="195"/>
      <c r="Y218" s="195"/>
    </row>
    <row r="219" spans="1:25" ht="12.75" customHeight="1" x14ac:dyDescent="0.3">
      <c r="A219" s="195"/>
      <c r="B219" s="195"/>
      <c r="C219" s="195"/>
      <c r="D219" s="195"/>
      <c r="E219" s="195"/>
      <c r="F219" s="195"/>
      <c r="G219" s="195"/>
      <c r="H219" s="195"/>
      <c r="I219" s="195"/>
      <c r="J219" s="195"/>
      <c r="K219" s="195"/>
      <c r="L219" s="195"/>
      <c r="M219" s="195"/>
      <c r="N219" s="195"/>
      <c r="O219" s="195"/>
      <c r="P219" s="195"/>
      <c r="Q219" s="195"/>
      <c r="R219" s="195"/>
      <c r="S219" s="195"/>
      <c r="T219" s="195"/>
      <c r="U219" s="195"/>
      <c r="V219" s="195"/>
      <c r="W219" s="195"/>
      <c r="X219" s="195"/>
      <c r="Y219" s="195"/>
    </row>
    <row r="220" spans="1:25" ht="12.75" customHeight="1" x14ac:dyDescent="0.3">
      <c r="A220" s="195"/>
      <c r="B220" s="195"/>
      <c r="C220" s="195"/>
      <c r="D220" s="195"/>
      <c r="E220" s="195"/>
      <c r="F220" s="195"/>
      <c r="G220" s="195"/>
      <c r="H220" s="195"/>
      <c r="I220" s="195"/>
      <c r="J220" s="195"/>
      <c r="K220" s="195"/>
      <c r="L220" s="195"/>
      <c r="M220" s="195"/>
      <c r="N220" s="195"/>
      <c r="O220" s="195"/>
      <c r="P220" s="195"/>
      <c r="Q220" s="195"/>
      <c r="R220" s="195"/>
      <c r="S220" s="195"/>
      <c r="T220" s="195"/>
      <c r="U220" s="195"/>
      <c r="V220" s="195"/>
      <c r="W220" s="195"/>
      <c r="X220" s="195"/>
      <c r="Y220" s="195"/>
    </row>
    <row r="221" spans="1:25" ht="12.75" customHeight="1" x14ac:dyDescent="0.3">
      <c r="A221" s="195"/>
      <c r="B221" s="195"/>
      <c r="C221" s="195"/>
      <c r="D221" s="195"/>
      <c r="E221" s="195"/>
      <c r="F221" s="195"/>
      <c r="G221" s="195"/>
      <c r="H221" s="195"/>
      <c r="I221" s="195"/>
      <c r="J221" s="195"/>
      <c r="K221" s="195"/>
      <c r="L221" s="195"/>
      <c r="M221" s="195"/>
      <c r="N221" s="195"/>
      <c r="O221" s="195"/>
      <c r="P221" s="195"/>
      <c r="Q221" s="195"/>
      <c r="R221" s="195"/>
      <c r="S221" s="195"/>
      <c r="T221" s="195"/>
      <c r="U221" s="195"/>
      <c r="V221" s="195"/>
      <c r="W221" s="195"/>
      <c r="X221" s="195"/>
      <c r="Y221" s="195"/>
    </row>
    <row r="222" spans="1:25" ht="12.75" customHeight="1" x14ac:dyDescent="0.3">
      <c r="A222" s="195"/>
      <c r="B222" s="195"/>
      <c r="C222" s="195"/>
      <c r="D222" s="195"/>
      <c r="E222" s="195"/>
      <c r="F222" s="195"/>
      <c r="G222" s="195"/>
      <c r="H222" s="195"/>
      <c r="I222" s="195"/>
      <c r="J222" s="195"/>
      <c r="K222" s="195"/>
      <c r="L222" s="195"/>
      <c r="M222" s="195"/>
      <c r="N222" s="195"/>
      <c r="O222" s="195"/>
      <c r="P222" s="195"/>
      <c r="Q222" s="195"/>
      <c r="R222" s="195"/>
      <c r="S222" s="195"/>
      <c r="T222" s="195"/>
      <c r="U222" s="195"/>
      <c r="V222" s="195"/>
      <c r="W222" s="195"/>
      <c r="X222" s="195"/>
      <c r="Y222" s="195"/>
    </row>
    <row r="223" spans="1:25" ht="12.75" customHeight="1" x14ac:dyDescent="0.3">
      <c r="A223" s="195"/>
      <c r="B223" s="195"/>
      <c r="C223" s="195"/>
      <c r="D223" s="195"/>
      <c r="E223" s="195"/>
      <c r="F223" s="195"/>
      <c r="G223" s="195"/>
      <c r="H223" s="195"/>
      <c r="I223" s="195"/>
      <c r="J223" s="195"/>
      <c r="K223" s="195"/>
      <c r="L223" s="195"/>
      <c r="M223" s="195"/>
      <c r="N223" s="195"/>
      <c r="O223" s="195"/>
      <c r="P223" s="195"/>
      <c r="Q223" s="195"/>
      <c r="R223" s="195"/>
      <c r="S223" s="195"/>
      <c r="T223" s="195"/>
      <c r="U223" s="195"/>
      <c r="V223" s="195"/>
      <c r="W223" s="195"/>
      <c r="X223" s="195"/>
      <c r="Y223" s="195"/>
    </row>
    <row r="224" spans="1:25" ht="12.75" customHeight="1" x14ac:dyDescent="0.3">
      <c r="A224" s="195"/>
      <c r="B224" s="195"/>
      <c r="C224" s="195"/>
      <c r="D224" s="195"/>
      <c r="E224" s="195"/>
      <c r="F224" s="195"/>
      <c r="G224" s="195"/>
      <c r="H224" s="195"/>
      <c r="I224" s="195"/>
      <c r="J224" s="195"/>
      <c r="K224" s="195"/>
      <c r="L224" s="195"/>
      <c r="M224" s="195"/>
      <c r="N224" s="195"/>
      <c r="O224" s="195"/>
      <c r="P224" s="195"/>
      <c r="Q224" s="195"/>
      <c r="R224" s="195"/>
      <c r="S224" s="195"/>
      <c r="T224" s="195"/>
      <c r="U224" s="195"/>
      <c r="V224" s="195"/>
      <c r="W224" s="195"/>
      <c r="X224" s="195"/>
      <c r="Y224" s="195"/>
    </row>
    <row r="225" spans="1:25" ht="12.75" customHeight="1" x14ac:dyDescent="0.3">
      <c r="A225" s="195"/>
      <c r="B225" s="195"/>
      <c r="C225" s="195"/>
      <c r="D225" s="195"/>
      <c r="E225" s="195"/>
      <c r="F225" s="195"/>
      <c r="G225" s="195"/>
      <c r="H225" s="195"/>
      <c r="I225" s="195"/>
      <c r="J225" s="195"/>
      <c r="K225" s="195"/>
      <c r="L225" s="195"/>
      <c r="M225" s="195"/>
      <c r="N225" s="195"/>
      <c r="O225" s="195"/>
      <c r="P225" s="195"/>
      <c r="Q225" s="195"/>
      <c r="R225" s="195"/>
      <c r="S225" s="195"/>
      <c r="T225" s="195"/>
      <c r="U225" s="195"/>
      <c r="V225" s="195"/>
      <c r="W225" s="195"/>
      <c r="X225" s="195"/>
      <c r="Y225" s="195"/>
    </row>
    <row r="226" spans="1:25" ht="12.75" customHeight="1" x14ac:dyDescent="0.3">
      <c r="A226" s="195"/>
      <c r="B226" s="195"/>
      <c r="C226" s="195"/>
      <c r="D226" s="195"/>
      <c r="E226" s="195"/>
      <c r="F226" s="195"/>
      <c r="G226" s="195"/>
      <c r="H226" s="195"/>
      <c r="I226" s="195"/>
      <c r="J226" s="195"/>
      <c r="K226" s="195"/>
      <c r="L226" s="195"/>
      <c r="M226" s="195"/>
      <c r="N226" s="195"/>
      <c r="O226" s="195"/>
      <c r="P226" s="195"/>
      <c r="Q226" s="195"/>
      <c r="R226" s="195"/>
      <c r="S226" s="195"/>
      <c r="T226" s="195"/>
      <c r="U226" s="195"/>
      <c r="V226" s="195"/>
      <c r="W226" s="195"/>
      <c r="X226" s="195"/>
      <c r="Y226" s="195"/>
    </row>
    <row r="227" spans="1:25" ht="12.75" customHeight="1" x14ac:dyDescent="0.3">
      <c r="A227" s="195"/>
      <c r="B227" s="195"/>
      <c r="C227" s="195"/>
      <c r="D227" s="195"/>
      <c r="E227" s="195"/>
      <c r="F227" s="195"/>
      <c r="G227" s="195"/>
      <c r="H227" s="195"/>
      <c r="I227" s="195"/>
      <c r="J227" s="195"/>
      <c r="K227" s="195"/>
      <c r="L227" s="195"/>
      <c r="M227" s="195"/>
      <c r="N227" s="195"/>
      <c r="O227" s="195"/>
      <c r="P227" s="195"/>
      <c r="Q227" s="195"/>
      <c r="R227" s="195"/>
      <c r="S227" s="195"/>
      <c r="T227" s="195"/>
      <c r="U227" s="195"/>
      <c r="V227" s="195"/>
      <c r="W227" s="195"/>
      <c r="X227" s="195"/>
      <c r="Y227" s="195"/>
    </row>
    <row r="228" spans="1:25" ht="12.75" customHeight="1" x14ac:dyDescent="0.3">
      <c r="A228" s="195"/>
      <c r="B228" s="195"/>
      <c r="C228" s="195"/>
      <c r="D228" s="195"/>
      <c r="E228" s="195"/>
      <c r="F228" s="195"/>
      <c r="G228" s="195"/>
      <c r="H228" s="195"/>
      <c r="I228" s="195"/>
      <c r="J228" s="195"/>
      <c r="K228" s="195"/>
      <c r="L228" s="195"/>
      <c r="M228" s="195"/>
      <c r="N228" s="195"/>
      <c r="O228" s="195"/>
      <c r="P228" s="195"/>
      <c r="Q228" s="195"/>
      <c r="R228" s="195"/>
      <c r="S228" s="195"/>
      <c r="T228" s="195"/>
      <c r="U228" s="195"/>
      <c r="V228" s="195"/>
      <c r="W228" s="195"/>
      <c r="X228" s="195"/>
      <c r="Y228" s="195"/>
    </row>
    <row r="229" spans="1:25" ht="12.75" customHeight="1" x14ac:dyDescent="0.3">
      <c r="A229" s="195"/>
      <c r="B229" s="195"/>
      <c r="C229" s="195"/>
      <c r="D229" s="195"/>
      <c r="E229" s="195"/>
      <c r="F229" s="195"/>
      <c r="G229" s="195"/>
      <c r="H229" s="195"/>
      <c r="I229" s="195"/>
      <c r="J229" s="195"/>
      <c r="K229" s="195"/>
      <c r="L229" s="195"/>
      <c r="M229" s="195"/>
      <c r="N229" s="195"/>
      <c r="O229" s="195"/>
      <c r="P229" s="195"/>
      <c r="Q229" s="195"/>
      <c r="R229" s="195"/>
      <c r="S229" s="195"/>
      <c r="T229" s="195"/>
      <c r="U229" s="195"/>
      <c r="V229" s="195"/>
      <c r="W229" s="195"/>
      <c r="X229" s="195"/>
      <c r="Y229" s="195"/>
    </row>
    <row r="230" spans="1:25" ht="12.75" customHeight="1" x14ac:dyDescent="0.3">
      <c r="A230" s="195"/>
      <c r="B230" s="195"/>
      <c r="C230" s="195"/>
      <c r="D230" s="195"/>
      <c r="E230" s="195"/>
      <c r="F230" s="195"/>
      <c r="G230" s="195"/>
      <c r="H230" s="195"/>
      <c r="I230" s="195"/>
      <c r="J230" s="195"/>
      <c r="K230" s="195"/>
      <c r="L230" s="195"/>
      <c r="M230" s="195"/>
      <c r="N230" s="195"/>
      <c r="O230" s="195"/>
      <c r="P230" s="195"/>
      <c r="Q230" s="195"/>
      <c r="R230" s="195"/>
      <c r="S230" s="195"/>
      <c r="T230" s="195"/>
      <c r="U230" s="195"/>
      <c r="V230" s="195"/>
      <c r="W230" s="195"/>
      <c r="X230" s="195"/>
      <c r="Y230" s="195"/>
    </row>
    <row r="231" spans="1:25" ht="12.75" customHeight="1" x14ac:dyDescent="0.3">
      <c r="A231" s="195"/>
      <c r="B231" s="195"/>
      <c r="C231" s="195"/>
      <c r="D231" s="195"/>
      <c r="E231" s="195"/>
      <c r="F231" s="195"/>
      <c r="G231" s="195"/>
      <c r="H231" s="195"/>
      <c r="I231" s="195"/>
      <c r="J231" s="195"/>
      <c r="K231" s="195"/>
      <c r="L231" s="195"/>
      <c r="M231" s="195"/>
      <c r="N231" s="195"/>
      <c r="O231" s="195"/>
      <c r="P231" s="195"/>
      <c r="Q231" s="195"/>
      <c r="R231" s="195"/>
      <c r="S231" s="195"/>
      <c r="T231" s="195"/>
      <c r="U231" s="195"/>
      <c r="V231" s="195"/>
      <c r="W231" s="195"/>
      <c r="X231" s="195"/>
      <c r="Y231" s="195"/>
    </row>
    <row r="232" spans="1:25" ht="12.75" customHeight="1" x14ac:dyDescent="0.3">
      <c r="A232" s="195"/>
      <c r="B232" s="195"/>
      <c r="C232" s="195"/>
      <c r="D232" s="195"/>
      <c r="E232" s="195"/>
      <c r="F232" s="195"/>
      <c r="G232" s="195"/>
      <c r="H232" s="195"/>
      <c r="I232" s="195"/>
      <c r="J232" s="195"/>
      <c r="K232" s="195"/>
      <c r="L232" s="195"/>
      <c r="M232" s="195"/>
      <c r="N232" s="195"/>
      <c r="O232" s="195"/>
      <c r="P232" s="195"/>
      <c r="Q232" s="195"/>
      <c r="R232" s="195"/>
      <c r="S232" s="195"/>
      <c r="T232" s="195"/>
      <c r="U232" s="195"/>
      <c r="V232" s="195"/>
      <c r="W232" s="195"/>
      <c r="X232" s="195"/>
      <c r="Y232" s="195"/>
    </row>
    <row r="233" spans="1:25" ht="12.75" customHeight="1" x14ac:dyDescent="0.3">
      <c r="A233" s="195"/>
      <c r="B233" s="195"/>
      <c r="C233" s="195"/>
      <c r="D233" s="195"/>
      <c r="E233" s="195"/>
      <c r="F233" s="195"/>
      <c r="G233" s="195"/>
      <c r="H233" s="195"/>
      <c r="I233" s="195"/>
      <c r="J233" s="195"/>
      <c r="K233" s="195"/>
      <c r="L233" s="195"/>
      <c r="M233" s="195"/>
      <c r="N233" s="195"/>
      <c r="O233" s="195"/>
      <c r="P233" s="195"/>
      <c r="Q233" s="195"/>
      <c r="R233" s="195"/>
      <c r="S233" s="195"/>
      <c r="T233" s="195"/>
      <c r="U233" s="195"/>
      <c r="V233" s="195"/>
      <c r="W233" s="195"/>
      <c r="X233" s="195"/>
      <c r="Y233" s="195"/>
    </row>
    <row r="234" spans="1:25" ht="12.75" customHeight="1" x14ac:dyDescent="0.3">
      <c r="A234" s="195"/>
      <c r="B234" s="195"/>
      <c r="C234" s="195"/>
      <c r="D234" s="195"/>
      <c r="E234" s="195"/>
      <c r="F234" s="195"/>
      <c r="G234" s="195"/>
      <c r="H234" s="195"/>
      <c r="I234" s="195"/>
      <c r="J234" s="195"/>
      <c r="K234" s="195"/>
      <c r="L234" s="195"/>
      <c r="M234" s="195"/>
      <c r="N234" s="195"/>
      <c r="O234" s="195"/>
      <c r="P234" s="195"/>
      <c r="Q234" s="195"/>
      <c r="R234" s="195"/>
      <c r="S234" s="195"/>
      <c r="T234" s="195"/>
      <c r="U234" s="195"/>
      <c r="V234" s="195"/>
      <c r="W234" s="195"/>
      <c r="X234" s="195"/>
      <c r="Y234" s="195"/>
    </row>
    <row r="235" spans="1:25" ht="12.75" customHeight="1" x14ac:dyDescent="0.3">
      <c r="A235" s="195"/>
      <c r="B235" s="195"/>
      <c r="C235" s="195"/>
      <c r="D235" s="195"/>
      <c r="E235" s="195"/>
      <c r="F235" s="195"/>
      <c r="G235" s="195"/>
      <c r="H235" s="195"/>
      <c r="I235" s="195"/>
      <c r="J235" s="195"/>
      <c r="K235" s="195"/>
      <c r="L235" s="195"/>
      <c r="M235" s="195"/>
      <c r="N235" s="195"/>
      <c r="O235" s="195"/>
      <c r="P235" s="195"/>
      <c r="Q235" s="195"/>
      <c r="R235" s="195"/>
      <c r="S235" s="195"/>
      <c r="T235" s="195"/>
      <c r="U235" s="195"/>
      <c r="V235" s="195"/>
      <c r="W235" s="195"/>
      <c r="X235" s="195"/>
      <c r="Y235" s="195"/>
    </row>
    <row r="236" spans="1:25" ht="12.75" customHeight="1" x14ac:dyDescent="0.3">
      <c r="A236" s="195"/>
      <c r="B236" s="195"/>
      <c r="C236" s="195"/>
      <c r="D236" s="195"/>
      <c r="E236" s="195"/>
      <c r="F236" s="195"/>
      <c r="G236" s="195"/>
      <c r="H236" s="195"/>
      <c r="I236" s="195"/>
      <c r="J236" s="195"/>
      <c r="K236" s="195"/>
      <c r="L236" s="195"/>
      <c r="M236" s="195"/>
      <c r="N236" s="195"/>
      <c r="O236" s="195"/>
      <c r="P236" s="195"/>
      <c r="Q236" s="195"/>
      <c r="R236" s="195"/>
      <c r="S236" s="195"/>
      <c r="T236" s="195"/>
      <c r="U236" s="195"/>
      <c r="V236" s="195"/>
      <c r="W236" s="195"/>
      <c r="X236" s="195"/>
      <c r="Y236" s="195"/>
    </row>
    <row r="237" spans="1:25" ht="12.75" customHeight="1" x14ac:dyDescent="0.3">
      <c r="A237" s="195"/>
      <c r="B237" s="195"/>
      <c r="C237" s="195"/>
      <c r="D237" s="195"/>
      <c r="E237" s="195"/>
      <c r="F237" s="195"/>
      <c r="G237" s="195"/>
      <c r="H237" s="195"/>
      <c r="I237" s="195"/>
      <c r="J237" s="195"/>
      <c r="K237" s="195"/>
      <c r="L237" s="195"/>
      <c r="M237" s="195"/>
      <c r="N237" s="195"/>
      <c r="O237" s="195"/>
      <c r="P237" s="195"/>
      <c r="Q237" s="195"/>
      <c r="R237" s="195"/>
      <c r="S237" s="195"/>
      <c r="T237" s="195"/>
      <c r="U237" s="195"/>
      <c r="V237" s="195"/>
      <c r="W237" s="195"/>
      <c r="X237" s="195"/>
      <c r="Y237" s="195"/>
    </row>
    <row r="238" spans="1:25" ht="12.75" customHeight="1" x14ac:dyDescent="0.3">
      <c r="A238" s="195"/>
      <c r="B238" s="195"/>
      <c r="C238" s="195"/>
      <c r="D238" s="195"/>
      <c r="E238" s="195"/>
      <c r="F238" s="195"/>
      <c r="G238" s="195"/>
      <c r="H238" s="195"/>
      <c r="I238" s="195"/>
      <c r="J238" s="195"/>
      <c r="K238" s="195"/>
      <c r="L238" s="195"/>
      <c r="M238" s="195"/>
      <c r="N238" s="195"/>
      <c r="O238" s="195"/>
      <c r="P238" s="195"/>
      <c r="Q238" s="195"/>
      <c r="R238" s="195"/>
      <c r="S238" s="195"/>
      <c r="T238" s="195"/>
      <c r="U238" s="195"/>
      <c r="V238" s="195"/>
      <c r="W238" s="195"/>
      <c r="X238" s="195"/>
      <c r="Y238" s="195"/>
    </row>
    <row r="239" spans="1:25" ht="12.75" customHeight="1" x14ac:dyDescent="0.3">
      <c r="A239" s="195"/>
      <c r="B239" s="195"/>
      <c r="C239" s="195"/>
      <c r="D239" s="195"/>
      <c r="E239" s="195"/>
      <c r="F239" s="195"/>
      <c r="G239" s="195"/>
      <c r="H239" s="195"/>
      <c r="I239" s="195"/>
      <c r="J239" s="195"/>
      <c r="K239" s="195"/>
      <c r="L239" s="195"/>
      <c r="M239" s="195"/>
      <c r="N239" s="195"/>
      <c r="O239" s="195"/>
      <c r="P239" s="195"/>
      <c r="Q239" s="195"/>
      <c r="R239" s="195"/>
      <c r="S239" s="195"/>
      <c r="T239" s="195"/>
      <c r="U239" s="195"/>
      <c r="V239" s="195"/>
      <c r="W239" s="195"/>
      <c r="X239" s="195"/>
      <c r="Y239" s="195"/>
    </row>
    <row r="240" spans="1:25" ht="12.75" customHeight="1" x14ac:dyDescent="0.3">
      <c r="A240" s="195"/>
      <c r="B240" s="195"/>
      <c r="C240" s="195"/>
      <c r="D240" s="195"/>
      <c r="E240" s="195"/>
      <c r="F240" s="195"/>
      <c r="G240" s="195"/>
      <c r="H240" s="195"/>
      <c r="I240" s="195"/>
      <c r="J240" s="195"/>
      <c r="K240" s="195"/>
      <c r="L240" s="195"/>
      <c r="M240" s="195"/>
      <c r="N240" s="195"/>
      <c r="O240" s="195"/>
      <c r="P240" s="195"/>
      <c r="Q240" s="195"/>
      <c r="R240" s="195"/>
      <c r="S240" s="195"/>
      <c r="T240" s="195"/>
      <c r="U240" s="195"/>
      <c r="V240" s="195"/>
      <c r="W240" s="195"/>
      <c r="X240" s="195"/>
      <c r="Y240" s="195"/>
    </row>
    <row r="241" spans="1:25" ht="12.75" customHeight="1" x14ac:dyDescent="0.3">
      <c r="A241" s="195"/>
      <c r="B241" s="195"/>
      <c r="C241" s="195"/>
      <c r="D241" s="195"/>
      <c r="E241" s="195"/>
      <c r="F241" s="195"/>
      <c r="G241" s="195"/>
      <c r="H241" s="195"/>
      <c r="I241" s="195"/>
      <c r="J241" s="195"/>
      <c r="K241" s="195"/>
      <c r="L241" s="195"/>
      <c r="M241" s="195"/>
      <c r="N241" s="195"/>
      <c r="O241" s="195"/>
      <c r="P241" s="195"/>
      <c r="Q241" s="195"/>
      <c r="R241" s="195"/>
      <c r="S241" s="195"/>
      <c r="T241" s="195"/>
      <c r="U241" s="195"/>
      <c r="V241" s="195"/>
      <c r="W241" s="195"/>
      <c r="X241" s="195"/>
      <c r="Y241" s="195"/>
    </row>
    <row r="242" spans="1:25" ht="12.75" customHeight="1" x14ac:dyDescent="0.3">
      <c r="A242" s="195"/>
      <c r="B242" s="195"/>
      <c r="C242" s="195"/>
      <c r="D242" s="195"/>
      <c r="E242" s="195"/>
      <c r="F242" s="195"/>
      <c r="G242" s="195"/>
      <c r="H242" s="195"/>
      <c r="I242" s="195"/>
      <c r="J242" s="195"/>
      <c r="K242" s="195"/>
      <c r="L242" s="195"/>
      <c r="M242" s="195"/>
      <c r="N242" s="195"/>
      <c r="O242" s="195"/>
      <c r="P242" s="195"/>
      <c r="Q242" s="195"/>
      <c r="R242" s="195"/>
      <c r="S242" s="195"/>
      <c r="T242" s="195"/>
      <c r="U242" s="195"/>
      <c r="V242" s="195"/>
      <c r="W242" s="195"/>
      <c r="X242" s="195"/>
      <c r="Y242" s="195"/>
    </row>
    <row r="243" spans="1:25" ht="12.75" customHeight="1" x14ac:dyDescent="0.3">
      <c r="A243" s="195"/>
      <c r="B243" s="195"/>
      <c r="C243" s="195"/>
      <c r="D243" s="195"/>
      <c r="E243" s="195"/>
      <c r="F243" s="195"/>
      <c r="G243" s="195"/>
      <c r="H243" s="195"/>
      <c r="I243" s="195"/>
      <c r="J243" s="195"/>
      <c r="K243" s="195"/>
      <c r="L243" s="195"/>
      <c r="M243" s="195"/>
      <c r="N243" s="195"/>
      <c r="O243" s="195"/>
      <c r="P243" s="195"/>
      <c r="Q243" s="195"/>
      <c r="R243" s="195"/>
      <c r="S243" s="195"/>
      <c r="T243" s="195"/>
      <c r="U243" s="195"/>
      <c r="V243" s="195"/>
      <c r="W243" s="195"/>
      <c r="X243" s="195"/>
      <c r="Y243" s="195"/>
    </row>
    <row r="244" spans="1:25" ht="12.75" customHeight="1" x14ac:dyDescent="0.3">
      <c r="A244" s="195"/>
      <c r="B244" s="195"/>
      <c r="C244" s="195"/>
      <c r="D244" s="195"/>
      <c r="E244" s="195"/>
      <c r="F244" s="195"/>
      <c r="G244" s="195"/>
      <c r="H244" s="195"/>
      <c r="I244" s="195"/>
      <c r="J244" s="195"/>
      <c r="K244" s="195"/>
      <c r="L244" s="195"/>
      <c r="M244" s="195"/>
      <c r="N244" s="195"/>
      <c r="O244" s="195"/>
      <c r="P244" s="195"/>
      <c r="Q244" s="195"/>
      <c r="R244" s="195"/>
      <c r="S244" s="195"/>
      <c r="T244" s="195"/>
      <c r="U244" s="195"/>
      <c r="V244" s="195"/>
      <c r="W244" s="195"/>
      <c r="X244" s="195"/>
      <c r="Y244" s="195"/>
    </row>
    <row r="245" spans="1:25" ht="12.75" customHeight="1" x14ac:dyDescent="0.3">
      <c r="A245" s="195"/>
      <c r="B245" s="195"/>
      <c r="C245" s="195"/>
      <c r="D245" s="195"/>
      <c r="E245" s="195"/>
      <c r="F245" s="195"/>
      <c r="G245" s="195"/>
      <c r="H245" s="195"/>
      <c r="I245" s="195"/>
      <c r="J245" s="195"/>
      <c r="K245" s="195"/>
      <c r="L245" s="195"/>
      <c r="M245" s="195"/>
      <c r="N245" s="195"/>
      <c r="O245" s="195"/>
      <c r="P245" s="195"/>
      <c r="Q245" s="195"/>
      <c r="R245" s="195"/>
      <c r="S245" s="195"/>
      <c r="T245" s="195"/>
      <c r="U245" s="195"/>
      <c r="V245" s="195"/>
      <c r="W245" s="195"/>
      <c r="X245" s="195"/>
      <c r="Y245" s="195"/>
    </row>
    <row r="246" spans="1:25" ht="12.75" customHeight="1" x14ac:dyDescent="0.3">
      <c r="A246" s="195"/>
      <c r="B246" s="195"/>
      <c r="C246" s="195"/>
      <c r="D246" s="195"/>
      <c r="E246" s="195"/>
      <c r="F246" s="195"/>
      <c r="G246" s="195"/>
      <c r="H246" s="195"/>
      <c r="I246" s="195"/>
      <c r="J246" s="195"/>
      <c r="K246" s="195"/>
      <c r="L246" s="195"/>
      <c r="M246" s="195"/>
      <c r="N246" s="195"/>
      <c r="O246" s="195"/>
      <c r="P246" s="195"/>
      <c r="Q246" s="195"/>
      <c r="R246" s="195"/>
      <c r="S246" s="195"/>
      <c r="T246" s="195"/>
      <c r="U246" s="195"/>
      <c r="V246" s="195"/>
      <c r="W246" s="195"/>
      <c r="X246" s="195"/>
      <c r="Y246" s="195"/>
    </row>
    <row r="247" spans="1:25" ht="12.75" customHeight="1" x14ac:dyDescent="0.3">
      <c r="A247" s="195"/>
      <c r="B247" s="195"/>
      <c r="C247" s="195"/>
      <c r="D247" s="195"/>
      <c r="E247" s="195"/>
      <c r="F247" s="195"/>
      <c r="G247" s="195"/>
      <c r="H247" s="195"/>
      <c r="I247" s="195"/>
      <c r="J247" s="195"/>
      <c r="K247" s="195"/>
      <c r="L247" s="195"/>
      <c r="M247" s="195"/>
      <c r="N247" s="195"/>
      <c r="O247" s="195"/>
      <c r="P247" s="195"/>
      <c r="Q247" s="195"/>
      <c r="R247" s="195"/>
      <c r="S247" s="195"/>
      <c r="T247" s="195"/>
      <c r="U247" s="195"/>
      <c r="V247" s="195"/>
      <c r="W247" s="195"/>
      <c r="X247" s="195"/>
      <c r="Y247" s="195"/>
    </row>
    <row r="248" spans="1:25" ht="12.75" customHeight="1" x14ac:dyDescent="0.3">
      <c r="A248" s="195"/>
      <c r="B248" s="195"/>
      <c r="C248" s="195"/>
      <c r="D248" s="195"/>
      <c r="E248" s="195"/>
      <c r="F248" s="195"/>
      <c r="G248" s="195"/>
      <c r="H248" s="195"/>
      <c r="I248" s="195"/>
      <c r="J248" s="195"/>
      <c r="K248" s="195"/>
      <c r="L248" s="195"/>
      <c r="M248" s="195"/>
      <c r="N248" s="195"/>
      <c r="O248" s="195"/>
      <c r="P248" s="195"/>
      <c r="Q248" s="195"/>
      <c r="R248" s="195"/>
      <c r="S248" s="195"/>
      <c r="T248" s="195"/>
      <c r="U248" s="195"/>
      <c r="V248" s="195"/>
      <c r="W248" s="195"/>
      <c r="X248" s="195"/>
      <c r="Y248" s="195"/>
    </row>
    <row r="249" spans="1:25" ht="12.75" customHeight="1" x14ac:dyDescent="0.3">
      <c r="A249" s="195"/>
      <c r="B249" s="195"/>
      <c r="C249" s="195"/>
      <c r="D249" s="195"/>
      <c r="E249" s="195"/>
      <c r="F249" s="195"/>
      <c r="G249" s="195"/>
      <c r="H249" s="195"/>
      <c r="I249" s="195"/>
      <c r="J249" s="195"/>
      <c r="K249" s="195"/>
      <c r="L249" s="195"/>
      <c r="M249" s="195"/>
      <c r="N249" s="195"/>
      <c r="O249" s="195"/>
      <c r="P249" s="195"/>
      <c r="Q249" s="195"/>
      <c r="R249" s="195"/>
      <c r="S249" s="195"/>
      <c r="T249" s="195"/>
      <c r="U249" s="195"/>
      <c r="V249" s="195"/>
      <c r="W249" s="195"/>
      <c r="X249" s="195"/>
      <c r="Y249" s="195"/>
    </row>
    <row r="250" spans="1:25" ht="12.75" customHeight="1" x14ac:dyDescent="0.3">
      <c r="A250" s="195"/>
      <c r="B250" s="195"/>
      <c r="C250" s="195"/>
      <c r="D250" s="195"/>
      <c r="E250" s="195"/>
      <c r="F250" s="195"/>
      <c r="G250" s="195"/>
      <c r="H250" s="195"/>
      <c r="I250" s="195"/>
      <c r="J250" s="195"/>
      <c r="K250" s="195"/>
      <c r="L250" s="195"/>
      <c r="M250" s="195"/>
      <c r="N250" s="195"/>
      <c r="O250" s="195"/>
      <c r="P250" s="195"/>
      <c r="Q250" s="195"/>
      <c r="R250" s="195"/>
      <c r="S250" s="195"/>
      <c r="T250" s="195"/>
      <c r="U250" s="195"/>
      <c r="V250" s="195"/>
      <c r="W250" s="195"/>
      <c r="X250" s="195"/>
      <c r="Y250" s="195"/>
    </row>
    <row r="251" spans="1:25" ht="12.75" customHeight="1" x14ac:dyDescent="0.3">
      <c r="A251" s="195"/>
      <c r="B251" s="195"/>
      <c r="C251" s="195"/>
      <c r="D251" s="195"/>
      <c r="E251" s="195"/>
      <c r="F251" s="195"/>
      <c r="G251" s="195"/>
      <c r="H251" s="195"/>
      <c r="I251" s="195"/>
      <c r="J251" s="195"/>
      <c r="K251" s="195"/>
      <c r="L251" s="195"/>
      <c r="M251" s="195"/>
      <c r="N251" s="195"/>
      <c r="O251" s="195"/>
      <c r="P251" s="195"/>
      <c r="Q251" s="195"/>
      <c r="R251" s="195"/>
      <c r="S251" s="195"/>
      <c r="T251" s="195"/>
      <c r="U251" s="195"/>
      <c r="V251" s="195"/>
      <c r="W251" s="195"/>
      <c r="X251" s="195"/>
      <c r="Y251" s="195"/>
    </row>
    <row r="252" spans="1:25" ht="12.75" customHeight="1" x14ac:dyDescent="0.3">
      <c r="A252" s="195"/>
      <c r="B252" s="195"/>
      <c r="C252" s="195"/>
      <c r="D252" s="195"/>
      <c r="E252" s="195"/>
      <c r="F252" s="195"/>
      <c r="G252" s="195"/>
      <c r="H252" s="195"/>
      <c r="I252" s="195"/>
      <c r="J252" s="195"/>
      <c r="K252" s="195"/>
      <c r="L252" s="195"/>
      <c r="M252" s="195"/>
      <c r="N252" s="195"/>
      <c r="O252" s="195"/>
      <c r="P252" s="195"/>
      <c r="Q252" s="195"/>
      <c r="R252" s="195"/>
      <c r="S252" s="195"/>
      <c r="T252" s="195"/>
      <c r="U252" s="195"/>
      <c r="V252" s="195"/>
      <c r="W252" s="195"/>
      <c r="X252" s="195"/>
      <c r="Y252" s="195"/>
    </row>
    <row r="253" spans="1:25" ht="12.75" customHeight="1" x14ac:dyDescent="0.3">
      <c r="A253" s="195"/>
      <c r="B253" s="195"/>
      <c r="C253" s="195"/>
      <c r="D253" s="195"/>
      <c r="E253" s="195"/>
      <c r="F253" s="195"/>
      <c r="G253" s="195"/>
      <c r="H253" s="195"/>
      <c r="I253" s="195"/>
      <c r="J253" s="195"/>
      <c r="K253" s="195"/>
      <c r="L253" s="195"/>
      <c r="M253" s="195"/>
      <c r="N253" s="195"/>
      <c r="O253" s="195"/>
      <c r="P253" s="195"/>
      <c r="Q253" s="195"/>
      <c r="R253" s="195"/>
      <c r="S253" s="195"/>
      <c r="T253" s="195"/>
      <c r="U253" s="195"/>
      <c r="V253" s="195"/>
      <c r="W253" s="195"/>
      <c r="X253" s="195"/>
      <c r="Y253" s="195"/>
    </row>
    <row r="254" spans="1:25" ht="12.75" customHeight="1" x14ac:dyDescent="0.3">
      <c r="A254" s="195"/>
      <c r="B254" s="195"/>
      <c r="C254" s="195"/>
      <c r="D254" s="195"/>
      <c r="E254" s="195"/>
      <c r="F254" s="195"/>
      <c r="G254" s="195"/>
      <c r="H254" s="195"/>
      <c r="I254" s="195"/>
      <c r="J254" s="195"/>
      <c r="K254" s="195"/>
      <c r="L254" s="195"/>
      <c r="M254" s="195"/>
      <c r="N254" s="195"/>
      <c r="O254" s="195"/>
      <c r="P254" s="195"/>
      <c r="Q254" s="195"/>
      <c r="R254" s="195"/>
      <c r="S254" s="195"/>
      <c r="T254" s="195"/>
      <c r="U254" s="195"/>
      <c r="V254" s="195"/>
      <c r="W254" s="195"/>
      <c r="X254" s="195"/>
      <c r="Y254" s="195"/>
    </row>
    <row r="255" spans="1:25" ht="12.75" customHeight="1" x14ac:dyDescent="0.3">
      <c r="A255" s="195"/>
      <c r="B255" s="195"/>
      <c r="C255" s="195"/>
      <c r="D255" s="195"/>
      <c r="E255" s="195"/>
      <c r="F255" s="195"/>
      <c r="G255" s="195"/>
      <c r="H255" s="195"/>
      <c r="I255" s="195"/>
      <c r="J255" s="195"/>
      <c r="K255" s="195"/>
      <c r="L255" s="195"/>
      <c r="M255" s="195"/>
      <c r="N255" s="195"/>
      <c r="O255" s="195"/>
      <c r="P255" s="195"/>
      <c r="Q255" s="195"/>
      <c r="R255" s="195"/>
      <c r="S255" s="195"/>
      <c r="T255" s="195"/>
      <c r="U255" s="195"/>
      <c r="V255" s="195"/>
      <c r="W255" s="195"/>
      <c r="X255" s="195"/>
      <c r="Y255" s="195"/>
    </row>
    <row r="256" spans="1:25" ht="12.75" customHeight="1" x14ac:dyDescent="0.3">
      <c r="A256" s="195"/>
      <c r="B256" s="195"/>
      <c r="C256" s="195"/>
      <c r="D256" s="195"/>
      <c r="E256" s="195"/>
      <c r="F256" s="195"/>
      <c r="G256" s="195"/>
      <c r="H256" s="195"/>
      <c r="I256" s="195"/>
      <c r="J256" s="195"/>
      <c r="K256" s="195"/>
      <c r="L256" s="195"/>
      <c r="M256" s="195"/>
      <c r="N256" s="195"/>
      <c r="O256" s="195"/>
      <c r="P256" s="195"/>
      <c r="Q256" s="195"/>
      <c r="R256" s="195"/>
      <c r="S256" s="195"/>
      <c r="T256" s="195"/>
      <c r="U256" s="195"/>
      <c r="V256" s="195"/>
      <c r="W256" s="195"/>
      <c r="X256" s="195"/>
      <c r="Y256" s="195"/>
    </row>
    <row r="257" spans="1:25" ht="12.75" customHeight="1" x14ac:dyDescent="0.3">
      <c r="A257" s="195"/>
      <c r="B257" s="195"/>
      <c r="C257" s="195"/>
      <c r="D257" s="195"/>
      <c r="E257" s="195"/>
      <c r="F257" s="195"/>
      <c r="G257" s="195"/>
      <c r="H257" s="195"/>
      <c r="I257" s="195"/>
      <c r="J257" s="195"/>
      <c r="K257" s="195"/>
      <c r="L257" s="195"/>
      <c r="M257" s="195"/>
      <c r="N257" s="195"/>
      <c r="O257" s="195"/>
      <c r="P257" s="195"/>
      <c r="Q257" s="195"/>
      <c r="R257" s="195"/>
      <c r="S257" s="195"/>
      <c r="T257" s="195"/>
      <c r="U257" s="195"/>
      <c r="V257" s="195"/>
      <c r="W257" s="195"/>
      <c r="X257" s="195"/>
      <c r="Y257" s="195"/>
    </row>
    <row r="258" spans="1:25" ht="12.75" customHeight="1" x14ac:dyDescent="0.3">
      <c r="A258" s="195"/>
      <c r="B258" s="195"/>
      <c r="C258" s="195"/>
      <c r="D258" s="195"/>
      <c r="E258" s="195"/>
      <c r="F258" s="195"/>
      <c r="G258" s="195"/>
      <c r="H258" s="195"/>
      <c r="I258" s="195"/>
      <c r="J258" s="195"/>
      <c r="K258" s="195"/>
      <c r="L258" s="195"/>
      <c r="M258" s="195"/>
      <c r="N258" s="195"/>
      <c r="O258" s="195"/>
      <c r="P258" s="195"/>
      <c r="Q258" s="195"/>
      <c r="R258" s="195"/>
      <c r="S258" s="195"/>
      <c r="T258" s="195"/>
      <c r="U258" s="195"/>
      <c r="V258" s="195"/>
      <c r="W258" s="195"/>
      <c r="X258" s="195"/>
      <c r="Y258" s="195"/>
    </row>
    <row r="259" spans="1:25" ht="12.75" customHeight="1" x14ac:dyDescent="0.3">
      <c r="A259" s="195"/>
      <c r="B259" s="195"/>
      <c r="C259" s="195"/>
      <c r="D259" s="195"/>
      <c r="E259" s="195"/>
      <c r="F259" s="195"/>
      <c r="G259" s="195"/>
      <c r="H259" s="195"/>
      <c r="I259" s="195"/>
      <c r="J259" s="195"/>
      <c r="K259" s="195"/>
      <c r="L259" s="195"/>
      <c r="M259" s="195"/>
      <c r="N259" s="195"/>
      <c r="O259" s="195"/>
      <c r="P259" s="195"/>
      <c r="Q259" s="195"/>
      <c r="R259" s="195"/>
      <c r="S259" s="195"/>
      <c r="T259" s="195"/>
      <c r="U259" s="195"/>
      <c r="V259" s="195"/>
      <c r="W259" s="195"/>
      <c r="X259" s="195"/>
      <c r="Y259" s="195"/>
    </row>
    <row r="260" spans="1:25" ht="12.75" customHeight="1" x14ac:dyDescent="0.3">
      <c r="A260" s="195"/>
      <c r="B260" s="195"/>
      <c r="C260" s="195"/>
      <c r="D260" s="195"/>
      <c r="E260" s="195"/>
      <c r="F260" s="195"/>
      <c r="G260" s="195"/>
      <c r="H260" s="195"/>
      <c r="I260" s="195"/>
      <c r="J260" s="195"/>
      <c r="K260" s="195"/>
      <c r="L260" s="195"/>
      <c r="M260" s="195"/>
      <c r="N260" s="195"/>
      <c r="O260" s="195"/>
      <c r="P260" s="195"/>
      <c r="Q260" s="195"/>
      <c r="R260" s="195"/>
      <c r="S260" s="195"/>
      <c r="T260" s="195"/>
      <c r="U260" s="195"/>
      <c r="V260" s="195"/>
      <c r="W260" s="195"/>
      <c r="X260" s="195"/>
      <c r="Y260" s="195"/>
    </row>
    <row r="261" spans="1:25" ht="12.75" customHeight="1" x14ac:dyDescent="0.3">
      <c r="A261" s="195"/>
      <c r="B261" s="195"/>
      <c r="C261" s="195"/>
      <c r="D261" s="195"/>
      <c r="E261" s="195"/>
      <c r="F261" s="195"/>
      <c r="G261" s="195"/>
      <c r="H261" s="195"/>
      <c r="I261" s="195"/>
      <c r="J261" s="195"/>
      <c r="K261" s="195"/>
      <c r="L261" s="195"/>
      <c r="M261" s="195"/>
      <c r="N261" s="195"/>
      <c r="O261" s="195"/>
      <c r="P261" s="195"/>
      <c r="Q261" s="195"/>
      <c r="R261" s="195"/>
      <c r="S261" s="195"/>
      <c r="T261" s="195"/>
      <c r="U261" s="195"/>
      <c r="V261" s="195"/>
      <c r="W261" s="195"/>
      <c r="X261" s="195"/>
      <c r="Y261" s="195"/>
    </row>
    <row r="262" spans="1:25" ht="12.75" customHeight="1" x14ac:dyDescent="0.3">
      <c r="A262" s="195"/>
      <c r="B262" s="195"/>
      <c r="C262" s="195"/>
      <c r="D262" s="195"/>
      <c r="E262" s="195"/>
      <c r="F262" s="195"/>
      <c r="G262" s="195"/>
      <c r="H262" s="195"/>
      <c r="I262" s="195"/>
      <c r="J262" s="195"/>
      <c r="K262" s="195"/>
      <c r="L262" s="195"/>
      <c r="M262" s="195"/>
      <c r="N262" s="195"/>
      <c r="O262" s="195"/>
      <c r="P262" s="195"/>
      <c r="Q262" s="195"/>
      <c r="R262" s="195"/>
      <c r="S262" s="195"/>
      <c r="T262" s="195"/>
      <c r="U262" s="195"/>
      <c r="V262" s="195"/>
      <c r="W262" s="195"/>
      <c r="X262" s="195"/>
      <c r="Y262" s="195"/>
    </row>
    <row r="263" spans="1:25" ht="12.75" customHeight="1" x14ac:dyDescent="0.3">
      <c r="A263" s="195"/>
      <c r="B263" s="195"/>
      <c r="C263" s="195"/>
      <c r="D263" s="195"/>
      <c r="E263" s="195"/>
      <c r="F263" s="195"/>
      <c r="G263" s="195"/>
      <c r="H263" s="195"/>
      <c r="I263" s="195"/>
      <c r="J263" s="195"/>
      <c r="K263" s="195"/>
      <c r="L263" s="195"/>
      <c r="M263" s="195"/>
      <c r="N263" s="195"/>
      <c r="O263" s="195"/>
      <c r="P263" s="195"/>
      <c r="Q263" s="195"/>
      <c r="R263" s="195"/>
      <c r="S263" s="195"/>
      <c r="T263" s="195"/>
      <c r="U263" s="195"/>
      <c r="V263" s="195"/>
      <c r="W263" s="195"/>
      <c r="X263" s="195"/>
      <c r="Y263" s="195"/>
    </row>
    <row r="264" spans="1:25" ht="12.75" customHeight="1" x14ac:dyDescent="0.3">
      <c r="A264" s="195"/>
      <c r="B264" s="195"/>
      <c r="C264" s="195"/>
      <c r="D264" s="195"/>
      <c r="E264" s="195"/>
      <c r="F264" s="195"/>
      <c r="G264" s="195"/>
      <c r="H264" s="195"/>
      <c r="I264" s="195"/>
      <c r="J264" s="195"/>
      <c r="K264" s="195"/>
      <c r="L264" s="195"/>
      <c r="M264" s="195"/>
      <c r="N264" s="195"/>
      <c r="O264" s="195"/>
      <c r="P264" s="195"/>
      <c r="Q264" s="195"/>
      <c r="R264" s="195"/>
      <c r="S264" s="195"/>
      <c r="T264" s="195"/>
      <c r="U264" s="195"/>
      <c r="V264" s="195"/>
      <c r="W264" s="195"/>
      <c r="X264" s="195"/>
      <c r="Y264" s="195"/>
    </row>
    <row r="265" spans="1:25" ht="12.75" customHeight="1" x14ac:dyDescent="0.3">
      <c r="A265" s="195"/>
      <c r="B265" s="195"/>
      <c r="C265" s="195"/>
      <c r="D265" s="195"/>
      <c r="E265" s="195"/>
      <c r="F265" s="195"/>
      <c r="G265" s="195"/>
      <c r="H265" s="195"/>
      <c r="I265" s="195"/>
      <c r="J265" s="195"/>
      <c r="K265" s="195"/>
      <c r="L265" s="195"/>
      <c r="M265" s="195"/>
      <c r="N265" s="195"/>
      <c r="O265" s="195"/>
      <c r="P265" s="195"/>
      <c r="Q265" s="195"/>
      <c r="R265" s="195"/>
      <c r="S265" s="195"/>
      <c r="T265" s="195"/>
      <c r="U265" s="195"/>
      <c r="V265" s="195"/>
      <c r="W265" s="195"/>
      <c r="X265" s="195"/>
      <c r="Y265" s="195"/>
    </row>
    <row r="266" spans="1:25" ht="12.75" customHeight="1" x14ac:dyDescent="0.3">
      <c r="A266" s="195"/>
      <c r="B266" s="195"/>
      <c r="C266" s="195"/>
      <c r="D266" s="195"/>
      <c r="E266" s="195"/>
      <c r="F266" s="195"/>
      <c r="G266" s="195"/>
      <c r="H266" s="195"/>
      <c r="I266" s="195"/>
      <c r="J266" s="195"/>
      <c r="K266" s="195"/>
      <c r="L266" s="195"/>
      <c r="M266" s="195"/>
      <c r="N266" s="195"/>
      <c r="O266" s="195"/>
      <c r="P266" s="195"/>
      <c r="Q266" s="195"/>
      <c r="R266" s="195"/>
      <c r="S266" s="195"/>
      <c r="T266" s="195"/>
      <c r="U266" s="195"/>
      <c r="V266" s="195"/>
      <c r="W266" s="195"/>
      <c r="X266" s="195"/>
      <c r="Y266" s="195"/>
    </row>
    <row r="267" spans="1:25" ht="12.75" customHeight="1" x14ac:dyDescent="0.3">
      <c r="A267" s="195"/>
      <c r="B267" s="195"/>
      <c r="C267" s="195"/>
      <c r="D267" s="195"/>
      <c r="E267" s="195"/>
      <c r="F267" s="195"/>
      <c r="G267" s="195"/>
      <c r="H267" s="195"/>
      <c r="I267" s="195"/>
      <c r="J267" s="195"/>
      <c r="K267" s="195"/>
      <c r="L267" s="195"/>
      <c r="M267" s="195"/>
      <c r="N267" s="195"/>
      <c r="O267" s="195"/>
      <c r="P267" s="195"/>
      <c r="Q267" s="195"/>
      <c r="R267" s="195"/>
      <c r="S267" s="195"/>
      <c r="T267" s="195"/>
      <c r="U267" s="195"/>
      <c r="V267" s="195"/>
      <c r="W267" s="195"/>
      <c r="X267" s="195"/>
      <c r="Y267" s="195"/>
    </row>
    <row r="268" spans="1:25" ht="12.75" customHeight="1" x14ac:dyDescent="0.3">
      <c r="A268" s="195"/>
      <c r="B268" s="195"/>
      <c r="C268" s="195"/>
      <c r="D268" s="195"/>
      <c r="E268" s="195"/>
      <c r="F268" s="195"/>
      <c r="G268" s="195"/>
      <c r="H268" s="195"/>
      <c r="I268" s="195"/>
      <c r="J268" s="195"/>
      <c r="K268" s="195"/>
      <c r="L268" s="195"/>
      <c r="M268" s="195"/>
      <c r="N268" s="195"/>
      <c r="O268" s="195"/>
      <c r="P268" s="195"/>
      <c r="Q268" s="195"/>
      <c r="R268" s="195"/>
      <c r="S268" s="195"/>
      <c r="T268" s="195"/>
      <c r="U268" s="195"/>
      <c r="V268" s="195"/>
      <c r="W268" s="195"/>
      <c r="X268" s="195"/>
      <c r="Y268" s="195"/>
    </row>
    <row r="269" spans="1:25" ht="12.75" customHeight="1" x14ac:dyDescent="0.3">
      <c r="A269" s="195"/>
      <c r="B269" s="195"/>
      <c r="C269" s="195"/>
      <c r="D269" s="195"/>
      <c r="E269" s="195"/>
      <c r="F269" s="195"/>
      <c r="G269" s="195"/>
      <c r="H269" s="195"/>
      <c r="I269" s="195"/>
      <c r="J269" s="195"/>
      <c r="K269" s="195"/>
      <c r="L269" s="195"/>
      <c r="M269" s="195"/>
      <c r="N269" s="195"/>
      <c r="O269" s="195"/>
      <c r="P269" s="195"/>
      <c r="Q269" s="195"/>
      <c r="R269" s="195"/>
      <c r="S269" s="195"/>
      <c r="T269" s="195"/>
      <c r="U269" s="195"/>
      <c r="V269" s="195"/>
      <c r="W269" s="195"/>
      <c r="X269" s="195"/>
      <c r="Y269" s="195"/>
    </row>
    <row r="270" spans="1:25" ht="12.75" customHeight="1" x14ac:dyDescent="0.3">
      <c r="A270" s="195"/>
      <c r="B270" s="195"/>
      <c r="C270" s="195"/>
      <c r="D270" s="195"/>
      <c r="E270" s="195"/>
      <c r="F270" s="195"/>
      <c r="G270" s="195"/>
      <c r="H270" s="195"/>
      <c r="I270" s="195"/>
      <c r="J270" s="195"/>
      <c r="K270" s="195"/>
      <c r="L270" s="195"/>
      <c r="M270" s="195"/>
      <c r="N270" s="195"/>
      <c r="O270" s="195"/>
      <c r="P270" s="195"/>
      <c r="Q270" s="195"/>
      <c r="R270" s="195"/>
      <c r="S270" s="195"/>
      <c r="T270" s="195"/>
      <c r="U270" s="195"/>
      <c r="V270" s="195"/>
      <c r="W270" s="195"/>
      <c r="X270" s="195"/>
      <c r="Y270" s="195"/>
    </row>
    <row r="271" spans="1:25" ht="12.75" customHeight="1" x14ac:dyDescent="0.3">
      <c r="A271" s="195"/>
      <c r="B271" s="195"/>
      <c r="C271" s="195"/>
      <c r="D271" s="195"/>
      <c r="E271" s="195"/>
      <c r="F271" s="195"/>
      <c r="G271" s="195"/>
      <c r="H271" s="195"/>
      <c r="I271" s="195"/>
      <c r="J271" s="195"/>
      <c r="K271" s="195"/>
      <c r="L271" s="195"/>
      <c r="M271" s="195"/>
      <c r="N271" s="195"/>
      <c r="O271" s="195"/>
      <c r="P271" s="195"/>
      <c r="Q271" s="195"/>
      <c r="R271" s="195"/>
      <c r="S271" s="195"/>
      <c r="T271" s="195"/>
      <c r="U271" s="195"/>
      <c r="V271" s="195"/>
      <c r="W271" s="195"/>
      <c r="X271" s="195"/>
      <c r="Y271" s="195"/>
    </row>
    <row r="272" spans="1:25" ht="12.75" customHeight="1" x14ac:dyDescent="0.3">
      <c r="A272" s="195"/>
      <c r="B272" s="195"/>
      <c r="C272" s="195"/>
      <c r="D272" s="195"/>
      <c r="E272" s="195"/>
      <c r="F272" s="195"/>
      <c r="G272" s="195"/>
      <c r="H272" s="195"/>
      <c r="I272" s="195"/>
      <c r="J272" s="195"/>
      <c r="K272" s="195"/>
      <c r="L272" s="195"/>
      <c r="M272" s="195"/>
      <c r="N272" s="195"/>
      <c r="O272" s="195"/>
      <c r="P272" s="195"/>
      <c r="Q272" s="195"/>
      <c r="R272" s="195"/>
      <c r="S272" s="195"/>
      <c r="T272" s="195"/>
      <c r="U272" s="195"/>
      <c r="V272" s="195"/>
      <c r="W272" s="195"/>
      <c r="X272" s="195"/>
      <c r="Y272" s="195"/>
    </row>
    <row r="273" spans="1:25" ht="12.75" customHeight="1" x14ac:dyDescent="0.3">
      <c r="A273" s="195"/>
      <c r="B273" s="195"/>
      <c r="C273" s="195"/>
      <c r="D273" s="195"/>
      <c r="E273" s="195"/>
      <c r="F273" s="195"/>
      <c r="G273" s="195"/>
      <c r="H273" s="195"/>
      <c r="I273" s="195"/>
      <c r="J273" s="195"/>
      <c r="K273" s="195"/>
      <c r="L273" s="195"/>
      <c r="M273" s="195"/>
      <c r="N273" s="195"/>
      <c r="O273" s="195"/>
      <c r="P273" s="195"/>
      <c r="Q273" s="195"/>
      <c r="R273" s="195"/>
      <c r="S273" s="195"/>
      <c r="T273" s="195"/>
      <c r="U273" s="195"/>
      <c r="V273" s="195"/>
      <c r="W273" s="195"/>
      <c r="X273" s="195"/>
      <c r="Y273" s="195"/>
    </row>
    <row r="274" spans="1:25" ht="12.75" customHeight="1" x14ac:dyDescent="0.3">
      <c r="A274" s="195"/>
      <c r="B274" s="195"/>
      <c r="C274" s="195"/>
      <c r="D274" s="195"/>
      <c r="E274" s="195"/>
      <c r="F274" s="195"/>
      <c r="G274" s="195"/>
      <c r="H274" s="195"/>
      <c r="I274" s="195"/>
      <c r="J274" s="195"/>
      <c r="K274" s="195"/>
      <c r="L274" s="195"/>
      <c r="M274" s="195"/>
      <c r="N274" s="195"/>
      <c r="O274" s="195"/>
      <c r="P274" s="195"/>
      <c r="Q274" s="195"/>
      <c r="R274" s="195"/>
      <c r="S274" s="195"/>
      <c r="T274" s="195"/>
      <c r="U274" s="195"/>
      <c r="V274" s="195"/>
      <c r="W274" s="195"/>
      <c r="X274" s="195"/>
      <c r="Y274" s="195"/>
    </row>
    <row r="275" spans="1:25" ht="12.75" customHeight="1" x14ac:dyDescent="0.3">
      <c r="A275" s="195"/>
      <c r="B275" s="195"/>
      <c r="C275" s="195"/>
      <c r="D275" s="195"/>
      <c r="E275" s="195"/>
      <c r="F275" s="195"/>
      <c r="G275" s="195"/>
      <c r="H275" s="195"/>
      <c r="I275" s="195"/>
      <c r="J275" s="195"/>
      <c r="K275" s="195"/>
      <c r="L275" s="195"/>
      <c r="M275" s="195"/>
      <c r="N275" s="195"/>
      <c r="O275" s="195"/>
      <c r="P275" s="195"/>
      <c r="Q275" s="195"/>
      <c r="R275" s="195"/>
      <c r="S275" s="195"/>
      <c r="T275" s="195"/>
      <c r="U275" s="195"/>
      <c r="V275" s="195"/>
      <c r="W275" s="195"/>
      <c r="X275" s="195"/>
      <c r="Y275" s="195"/>
    </row>
    <row r="276" spans="1:25" ht="12.75" customHeight="1" x14ac:dyDescent="0.3">
      <c r="A276" s="195"/>
      <c r="B276" s="195"/>
      <c r="C276" s="195"/>
      <c r="D276" s="195"/>
      <c r="E276" s="195"/>
      <c r="F276" s="195"/>
      <c r="G276" s="195"/>
      <c r="H276" s="195"/>
      <c r="I276" s="195"/>
      <c r="J276" s="195"/>
      <c r="K276" s="195"/>
      <c r="L276" s="195"/>
      <c r="M276" s="195"/>
      <c r="N276" s="195"/>
      <c r="O276" s="195"/>
      <c r="P276" s="195"/>
      <c r="Q276" s="195"/>
      <c r="R276" s="195"/>
      <c r="S276" s="195"/>
      <c r="T276" s="195"/>
      <c r="U276" s="195"/>
      <c r="V276" s="195"/>
      <c r="W276" s="195"/>
      <c r="X276" s="195"/>
      <c r="Y276" s="195"/>
    </row>
    <row r="277" spans="1:25" ht="12.75" customHeight="1" x14ac:dyDescent="0.3">
      <c r="A277" s="195"/>
      <c r="B277" s="195"/>
      <c r="C277" s="195"/>
      <c r="D277" s="195"/>
      <c r="E277" s="195"/>
      <c r="F277" s="195"/>
      <c r="G277" s="195"/>
      <c r="H277" s="195"/>
      <c r="I277" s="195"/>
      <c r="J277" s="195"/>
      <c r="K277" s="195"/>
      <c r="L277" s="195"/>
      <c r="M277" s="195"/>
      <c r="N277" s="195"/>
      <c r="O277" s="195"/>
      <c r="P277" s="195"/>
      <c r="Q277" s="195"/>
      <c r="R277" s="195"/>
      <c r="S277" s="195"/>
      <c r="T277" s="195"/>
      <c r="U277" s="195"/>
      <c r="V277" s="195"/>
      <c r="W277" s="195"/>
      <c r="X277" s="195"/>
      <c r="Y277" s="195"/>
    </row>
    <row r="278" spans="1:25" ht="12.75" customHeight="1" x14ac:dyDescent="0.3">
      <c r="A278" s="195"/>
      <c r="B278" s="195"/>
      <c r="C278" s="195"/>
      <c r="D278" s="195"/>
      <c r="E278" s="195"/>
      <c r="F278" s="195"/>
      <c r="G278" s="195"/>
      <c r="H278" s="195"/>
      <c r="I278" s="195"/>
      <c r="J278" s="195"/>
      <c r="K278" s="195"/>
      <c r="L278" s="195"/>
      <c r="M278" s="195"/>
      <c r="N278" s="195"/>
      <c r="O278" s="195"/>
      <c r="P278" s="195"/>
      <c r="Q278" s="195"/>
      <c r="R278" s="195"/>
      <c r="S278" s="195"/>
      <c r="T278" s="195"/>
      <c r="U278" s="195"/>
      <c r="V278" s="195"/>
      <c r="W278" s="195"/>
      <c r="X278" s="195"/>
      <c r="Y278" s="195"/>
    </row>
    <row r="279" spans="1:25" ht="12.75" customHeight="1" x14ac:dyDescent="0.3">
      <c r="A279" s="195"/>
      <c r="B279" s="195"/>
      <c r="C279" s="195"/>
      <c r="D279" s="195"/>
      <c r="E279" s="195"/>
      <c r="F279" s="195"/>
      <c r="G279" s="195"/>
      <c r="H279" s="195"/>
      <c r="I279" s="195"/>
      <c r="J279" s="195"/>
      <c r="K279" s="195"/>
      <c r="L279" s="195"/>
      <c r="M279" s="195"/>
      <c r="N279" s="195"/>
      <c r="O279" s="195"/>
      <c r="P279" s="195"/>
      <c r="Q279" s="195"/>
      <c r="R279" s="195"/>
      <c r="S279" s="195"/>
      <c r="T279" s="195"/>
      <c r="U279" s="195"/>
      <c r="V279" s="195"/>
      <c r="W279" s="195"/>
      <c r="X279" s="195"/>
      <c r="Y279" s="195"/>
    </row>
    <row r="280" spans="1:25" ht="12.75" customHeight="1" x14ac:dyDescent="0.3">
      <c r="A280" s="195"/>
      <c r="B280" s="195"/>
      <c r="C280" s="195"/>
      <c r="D280" s="195"/>
      <c r="E280" s="195"/>
      <c r="F280" s="195"/>
      <c r="G280" s="195"/>
      <c r="H280" s="195"/>
      <c r="I280" s="195"/>
      <c r="J280" s="195"/>
      <c r="K280" s="195"/>
      <c r="L280" s="195"/>
      <c r="M280" s="195"/>
      <c r="N280" s="195"/>
      <c r="O280" s="195"/>
      <c r="P280" s="195"/>
      <c r="Q280" s="195"/>
      <c r="R280" s="195"/>
      <c r="S280" s="195"/>
      <c r="T280" s="195"/>
      <c r="U280" s="195"/>
      <c r="V280" s="195"/>
      <c r="W280" s="195"/>
      <c r="X280" s="195"/>
      <c r="Y280" s="195"/>
    </row>
    <row r="281" spans="1:25" ht="12.75" customHeight="1" x14ac:dyDescent="0.3">
      <c r="A281" s="195"/>
      <c r="B281" s="195"/>
      <c r="C281" s="195"/>
      <c r="D281" s="195"/>
      <c r="E281" s="195"/>
      <c r="F281" s="195"/>
      <c r="G281" s="195"/>
      <c r="H281" s="195"/>
      <c r="I281" s="195"/>
      <c r="J281" s="195"/>
      <c r="K281" s="195"/>
      <c r="L281" s="195"/>
      <c r="M281" s="195"/>
      <c r="N281" s="195"/>
      <c r="O281" s="195"/>
      <c r="P281" s="195"/>
      <c r="Q281" s="195"/>
      <c r="R281" s="195"/>
      <c r="S281" s="195"/>
      <c r="T281" s="195"/>
      <c r="U281" s="195"/>
      <c r="V281" s="195"/>
      <c r="W281" s="195"/>
      <c r="X281" s="195"/>
      <c r="Y281" s="195"/>
    </row>
    <row r="282" spans="1:25" ht="12.75" customHeight="1" x14ac:dyDescent="0.3">
      <c r="A282" s="195"/>
      <c r="B282" s="195"/>
      <c r="C282" s="195"/>
      <c r="D282" s="195"/>
      <c r="E282" s="195"/>
      <c r="F282" s="195"/>
      <c r="G282" s="195"/>
      <c r="H282" s="195"/>
      <c r="I282" s="195"/>
      <c r="J282" s="195"/>
      <c r="K282" s="195"/>
      <c r="L282" s="195"/>
      <c r="M282" s="195"/>
      <c r="N282" s="195"/>
      <c r="O282" s="195"/>
      <c r="P282" s="195"/>
      <c r="Q282" s="195"/>
      <c r="R282" s="195"/>
      <c r="S282" s="195"/>
      <c r="T282" s="195"/>
      <c r="U282" s="195"/>
      <c r="V282" s="195"/>
      <c r="W282" s="195"/>
      <c r="X282" s="195"/>
      <c r="Y282" s="195"/>
    </row>
    <row r="283" spans="1:25" ht="12.75" customHeight="1" x14ac:dyDescent="0.3">
      <c r="A283" s="195"/>
      <c r="B283" s="195"/>
      <c r="C283" s="195"/>
      <c r="D283" s="195"/>
      <c r="E283" s="195"/>
      <c r="F283" s="195"/>
      <c r="G283" s="195"/>
      <c r="H283" s="195"/>
      <c r="I283" s="195"/>
      <c r="J283" s="195"/>
      <c r="K283" s="195"/>
      <c r="L283" s="195"/>
      <c r="M283" s="195"/>
      <c r="N283" s="195"/>
      <c r="O283" s="195"/>
      <c r="P283" s="195"/>
      <c r="Q283" s="195"/>
      <c r="R283" s="195"/>
      <c r="S283" s="195"/>
      <c r="T283" s="195"/>
      <c r="U283" s="195"/>
      <c r="V283" s="195"/>
      <c r="W283" s="195"/>
      <c r="X283" s="195"/>
      <c r="Y283" s="195"/>
    </row>
    <row r="284" spans="1:25" ht="12.75" customHeight="1" x14ac:dyDescent="0.3">
      <c r="A284" s="195"/>
      <c r="B284" s="195"/>
      <c r="C284" s="195"/>
      <c r="D284" s="195"/>
      <c r="E284" s="195"/>
      <c r="F284" s="195"/>
      <c r="G284" s="195"/>
      <c r="H284" s="195"/>
      <c r="I284" s="195"/>
      <c r="J284" s="195"/>
      <c r="K284" s="195"/>
      <c r="L284" s="195"/>
      <c r="M284" s="195"/>
      <c r="N284" s="195"/>
      <c r="O284" s="195"/>
      <c r="P284" s="195"/>
      <c r="Q284" s="195"/>
      <c r="R284" s="195"/>
      <c r="S284" s="195"/>
      <c r="T284" s="195"/>
      <c r="U284" s="195"/>
      <c r="V284" s="195"/>
      <c r="W284" s="195"/>
      <c r="X284" s="195"/>
      <c r="Y284" s="195"/>
    </row>
    <row r="285" spans="1:25" ht="12.75" customHeight="1" x14ac:dyDescent="0.3">
      <c r="A285" s="195"/>
      <c r="B285" s="195"/>
      <c r="C285" s="195"/>
      <c r="D285" s="195"/>
      <c r="E285" s="195"/>
      <c r="F285" s="195"/>
      <c r="G285" s="195"/>
      <c r="H285" s="195"/>
      <c r="I285" s="195"/>
      <c r="J285" s="195"/>
      <c r="K285" s="195"/>
      <c r="L285" s="195"/>
      <c r="M285" s="195"/>
      <c r="N285" s="195"/>
      <c r="O285" s="195"/>
      <c r="P285" s="195"/>
      <c r="Q285" s="195"/>
      <c r="R285" s="195"/>
      <c r="S285" s="195"/>
      <c r="T285" s="195"/>
      <c r="U285" s="195"/>
      <c r="V285" s="195"/>
      <c r="W285" s="195"/>
      <c r="X285" s="195"/>
      <c r="Y285" s="195"/>
    </row>
    <row r="286" spans="1:25" ht="12.75" customHeight="1" x14ac:dyDescent="0.3">
      <c r="A286" s="195"/>
      <c r="B286" s="195"/>
      <c r="C286" s="195"/>
      <c r="D286" s="195"/>
      <c r="E286" s="195"/>
      <c r="F286" s="195"/>
      <c r="G286" s="195"/>
      <c r="H286" s="195"/>
      <c r="I286" s="195"/>
      <c r="J286" s="195"/>
      <c r="K286" s="195"/>
      <c r="L286" s="195"/>
      <c r="M286" s="195"/>
      <c r="N286" s="195"/>
      <c r="O286" s="195"/>
      <c r="P286" s="195"/>
      <c r="Q286" s="195"/>
      <c r="R286" s="195"/>
      <c r="S286" s="195"/>
      <c r="T286" s="195"/>
      <c r="U286" s="195"/>
      <c r="V286" s="195"/>
      <c r="W286" s="195"/>
      <c r="X286" s="195"/>
      <c r="Y286" s="195"/>
    </row>
    <row r="287" spans="1:25" ht="12.75" customHeight="1" x14ac:dyDescent="0.3">
      <c r="A287" s="195"/>
      <c r="B287" s="195"/>
      <c r="C287" s="195"/>
      <c r="D287" s="195"/>
      <c r="E287" s="195"/>
      <c r="F287" s="195"/>
      <c r="G287" s="195"/>
      <c r="H287" s="195"/>
      <c r="I287" s="195"/>
      <c r="J287" s="195"/>
      <c r="K287" s="195"/>
      <c r="L287" s="195"/>
      <c r="M287" s="195"/>
      <c r="N287" s="195"/>
      <c r="O287" s="195"/>
      <c r="P287" s="195"/>
      <c r="Q287" s="195"/>
      <c r="R287" s="195"/>
      <c r="S287" s="195"/>
      <c r="T287" s="195"/>
      <c r="U287" s="195"/>
      <c r="V287" s="195"/>
      <c r="W287" s="195"/>
      <c r="X287" s="195"/>
      <c r="Y287" s="195"/>
    </row>
    <row r="288" spans="1:25" ht="12.75" customHeight="1" x14ac:dyDescent="0.3">
      <c r="A288" s="195"/>
      <c r="B288" s="195"/>
      <c r="C288" s="195"/>
      <c r="D288" s="195"/>
      <c r="E288" s="195"/>
      <c r="F288" s="195"/>
      <c r="G288" s="195"/>
      <c r="H288" s="195"/>
      <c r="I288" s="195"/>
      <c r="J288" s="195"/>
      <c r="K288" s="195"/>
      <c r="L288" s="195"/>
      <c r="M288" s="195"/>
      <c r="N288" s="195"/>
      <c r="O288" s="195"/>
      <c r="P288" s="195"/>
      <c r="Q288" s="195"/>
      <c r="R288" s="195"/>
      <c r="S288" s="195"/>
      <c r="T288" s="195"/>
      <c r="U288" s="195"/>
      <c r="V288" s="195"/>
      <c r="W288" s="195"/>
      <c r="X288" s="195"/>
      <c r="Y288" s="195"/>
    </row>
    <row r="289" spans="1:25" ht="12.75" customHeight="1" x14ac:dyDescent="0.3">
      <c r="A289" s="195"/>
      <c r="B289" s="195"/>
      <c r="C289" s="195"/>
      <c r="D289" s="195"/>
      <c r="E289" s="195"/>
      <c r="F289" s="195"/>
      <c r="G289" s="195"/>
      <c r="H289" s="195"/>
      <c r="I289" s="195"/>
      <c r="J289" s="195"/>
      <c r="K289" s="195"/>
      <c r="L289" s="195"/>
      <c r="M289" s="195"/>
      <c r="N289" s="195"/>
      <c r="O289" s="195"/>
      <c r="P289" s="195"/>
      <c r="Q289" s="195"/>
      <c r="R289" s="195"/>
      <c r="S289" s="195"/>
      <c r="T289" s="195"/>
      <c r="U289" s="195"/>
      <c r="V289" s="195"/>
      <c r="W289" s="195"/>
      <c r="X289" s="195"/>
      <c r="Y289" s="195"/>
    </row>
    <row r="290" spans="1:25" ht="12.75" customHeight="1" x14ac:dyDescent="0.3">
      <c r="A290" s="195"/>
      <c r="B290" s="195"/>
      <c r="C290" s="195"/>
      <c r="D290" s="195"/>
      <c r="E290" s="195"/>
      <c r="F290" s="195"/>
      <c r="G290" s="195"/>
      <c r="H290" s="195"/>
      <c r="I290" s="195"/>
      <c r="J290" s="195"/>
      <c r="K290" s="195"/>
      <c r="L290" s="195"/>
      <c r="M290" s="195"/>
      <c r="N290" s="195"/>
      <c r="O290" s="195"/>
      <c r="P290" s="195"/>
      <c r="Q290" s="195"/>
      <c r="R290" s="195"/>
      <c r="S290" s="195"/>
      <c r="T290" s="195"/>
      <c r="U290" s="195"/>
      <c r="V290" s="195"/>
      <c r="W290" s="195"/>
      <c r="X290" s="195"/>
      <c r="Y290" s="195"/>
    </row>
    <row r="291" spans="1:25" ht="12.75" customHeight="1" x14ac:dyDescent="0.3">
      <c r="A291" s="195"/>
      <c r="B291" s="195"/>
      <c r="C291" s="195"/>
      <c r="D291" s="195"/>
      <c r="E291" s="195"/>
      <c r="F291" s="195"/>
      <c r="G291" s="195"/>
      <c r="H291" s="195"/>
      <c r="I291" s="195"/>
      <c r="J291" s="195"/>
      <c r="K291" s="195"/>
      <c r="L291" s="195"/>
      <c r="M291" s="195"/>
      <c r="N291" s="195"/>
      <c r="O291" s="195"/>
      <c r="P291" s="195"/>
      <c r="Q291" s="195"/>
      <c r="R291" s="195"/>
      <c r="S291" s="195"/>
      <c r="T291" s="195"/>
      <c r="U291" s="195"/>
      <c r="V291" s="195"/>
      <c r="W291" s="195"/>
      <c r="X291" s="195"/>
      <c r="Y291" s="195"/>
    </row>
    <row r="292" spans="1:25" ht="12.75" customHeight="1" x14ac:dyDescent="0.3">
      <c r="A292" s="195"/>
      <c r="B292" s="195"/>
      <c r="C292" s="195"/>
      <c r="D292" s="195"/>
      <c r="E292" s="195"/>
      <c r="F292" s="195"/>
      <c r="G292" s="195"/>
      <c r="H292" s="195"/>
      <c r="I292" s="195"/>
      <c r="J292" s="195"/>
      <c r="K292" s="195"/>
      <c r="L292" s="195"/>
      <c r="M292" s="195"/>
      <c r="N292" s="195"/>
      <c r="O292" s="195"/>
      <c r="P292" s="195"/>
      <c r="Q292" s="195"/>
      <c r="R292" s="195"/>
      <c r="S292" s="195"/>
      <c r="T292" s="195"/>
      <c r="U292" s="195"/>
      <c r="V292" s="195"/>
      <c r="W292" s="195"/>
      <c r="X292" s="195"/>
      <c r="Y292" s="195"/>
    </row>
    <row r="293" spans="1:25" ht="12.75" customHeight="1" x14ac:dyDescent="0.3">
      <c r="A293" s="195"/>
      <c r="B293" s="195"/>
      <c r="C293" s="195"/>
      <c r="D293" s="195"/>
      <c r="E293" s="195"/>
      <c r="F293" s="195"/>
      <c r="G293" s="195"/>
      <c r="H293" s="195"/>
      <c r="I293" s="195"/>
      <c r="J293" s="195"/>
      <c r="K293" s="195"/>
      <c r="L293" s="195"/>
      <c r="M293" s="195"/>
      <c r="N293" s="195"/>
      <c r="O293" s="195"/>
      <c r="P293" s="195"/>
      <c r="Q293" s="195"/>
      <c r="R293" s="195"/>
      <c r="S293" s="195"/>
      <c r="T293" s="195"/>
      <c r="U293" s="195"/>
      <c r="V293" s="195"/>
      <c r="W293" s="195"/>
      <c r="X293" s="195"/>
      <c r="Y293" s="195"/>
    </row>
    <row r="294" spans="1:25" ht="12.75" customHeight="1" x14ac:dyDescent="0.3">
      <c r="A294" s="195"/>
      <c r="B294" s="195"/>
      <c r="C294" s="195"/>
      <c r="D294" s="195"/>
      <c r="E294" s="195"/>
      <c r="F294" s="195"/>
      <c r="G294" s="195"/>
      <c r="H294" s="195"/>
      <c r="I294" s="195"/>
      <c r="J294" s="195"/>
      <c r="K294" s="195"/>
      <c r="L294" s="195"/>
      <c r="M294" s="195"/>
      <c r="N294" s="195"/>
      <c r="O294" s="195"/>
      <c r="P294" s="195"/>
      <c r="Q294" s="195"/>
      <c r="R294" s="195"/>
      <c r="S294" s="195"/>
      <c r="T294" s="195"/>
      <c r="U294" s="195"/>
      <c r="V294" s="195"/>
      <c r="W294" s="195"/>
      <c r="X294" s="195"/>
      <c r="Y294" s="195"/>
    </row>
    <row r="295" spans="1:25" ht="12.75" customHeight="1" x14ac:dyDescent="0.3">
      <c r="A295" s="195"/>
      <c r="B295" s="195"/>
      <c r="C295" s="195"/>
      <c r="D295" s="195"/>
      <c r="E295" s="195"/>
      <c r="F295" s="195"/>
      <c r="G295" s="195"/>
      <c r="H295" s="195"/>
      <c r="I295" s="195"/>
      <c r="J295" s="195"/>
      <c r="K295" s="195"/>
      <c r="L295" s="195"/>
      <c r="M295" s="195"/>
      <c r="N295" s="195"/>
      <c r="O295" s="195"/>
      <c r="P295" s="195"/>
      <c r="Q295" s="195"/>
      <c r="R295" s="195"/>
      <c r="S295" s="195"/>
      <c r="T295" s="195"/>
      <c r="U295" s="195"/>
      <c r="V295" s="195"/>
      <c r="W295" s="195"/>
      <c r="X295" s="195"/>
      <c r="Y295" s="195"/>
    </row>
    <row r="296" spans="1:25" ht="12.75" customHeight="1" x14ac:dyDescent="0.3">
      <c r="A296" s="195"/>
      <c r="B296" s="195"/>
      <c r="C296" s="195"/>
      <c r="D296" s="195"/>
      <c r="E296" s="195"/>
      <c r="F296" s="195"/>
      <c r="G296" s="195"/>
      <c r="H296" s="195"/>
      <c r="I296" s="195"/>
      <c r="J296" s="195"/>
      <c r="K296" s="195"/>
      <c r="L296" s="195"/>
      <c r="M296" s="195"/>
      <c r="N296" s="195"/>
      <c r="O296" s="195"/>
      <c r="P296" s="195"/>
      <c r="Q296" s="195"/>
      <c r="R296" s="195"/>
      <c r="S296" s="195"/>
      <c r="T296" s="195"/>
      <c r="U296" s="195"/>
      <c r="V296" s="195"/>
      <c r="W296" s="195"/>
      <c r="X296" s="195"/>
      <c r="Y296" s="195"/>
    </row>
    <row r="297" spans="1:25" ht="12.75" customHeight="1" x14ac:dyDescent="0.3">
      <c r="A297" s="195"/>
      <c r="B297" s="195"/>
      <c r="C297" s="195"/>
      <c r="D297" s="195"/>
      <c r="E297" s="195"/>
      <c r="F297" s="195"/>
      <c r="G297" s="195"/>
      <c r="H297" s="195"/>
      <c r="I297" s="195"/>
      <c r="J297" s="195"/>
      <c r="K297" s="195"/>
      <c r="L297" s="195"/>
      <c r="M297" s="195"/>
      <c r="N297" s="195"/>
      <c r="O297" s="195"/>
      <c r="P297" s="195"/>
      <c r="Q297" s="195"/>
      <c r="R297" s="195"/>
      <c r="S297" s="195"/>
      <c r="T297" s="195"/>
      <c r="U297" s="195"/>
      <c r="V297" s="195"/>
      <c r="W297" s="195"/>
      <c r="X297" s="195"/>
      <c r="Y297" s="195"/>
    </row>
    <row r="298" spans="1:25" ht="12.75" customHeight="1" x14ac:dyDescent="0.3">
      <c r="A298" s="195"/>
      <c r="B298" s="195"/>
      <c r="C298" s="195"/>
      <c r="D298" s="195"/>
      <c r="E298" s="195"/>
      <c r="F298" s="195"/>
      <c r="G298" s="195"/>
      <c r="H298" s="195"/>
      <c r="I298" s="195"/>
      <c r="J298" s="195"/>
      <c r="K298" s="195"/>
      <c r="L298" s="195"/>
      <c r="M298" s="195"/>
      <c r="N298" s="195"/>
      <c r="O298" s="195"/>
      <c r="P298" s="195"/>
      <c r="Q298" s="195"/>
      <c r="R298" s="195"/>
      <c r="S298" s="195"/>
      <c r="T298" s="195"/>
      <c r="U298" s="195"/>
      <c r="V298" s="195"/>
      <c r="W298" s="195"/>
      <c r="X298" s="195"/>
      <c r="Y298" s="195"/>
    </row>
    <row r="299" spans="1:25" ht="12.75" customHeight="1" x14ac:dyDescent="0.3">
      <c r="A299" s="195"/>
      <c r="B299" s="195"/>
      <c r="C299" s="195"/>
      <c r="D299" s="195"/>
      <c r="E299" s="195"/>
      <c r="F299" s="195"/>
      <c r="G299" s="195"/>
      <c r="H299" s="195"/>
      <c r="I299" s="195"/>
      <c r="J299" s="195"/>
      <c r="K299" s="195"/>
      <c r="L299" s="195"/>
      <c r="M299" s="195"/>
      <c r="N299" s="195"/>
      <c r="O299" s="195"/>
      <c r="P299" s="195"/>
      <c r="Q299" s="195"/>
      <c r="R299" s="195"/>
      <c r="S299" s="195"/>
      <c r="T299" s="195"/>
      <c r="U299" s="195"/>
      <c r="V299" s="195"/>
      <c r="W299" s="195"/>
      <c r="X299" s="195"/>
      <c r="Y299" s="195"/>
    </row>
    <row r="300" spans="1:25" ht="12.75" customHeight="1" x14ac:dyDescent="0.3">
      <c r="A300" s="195"/>
      <c r="B300" s="195"/>
      <c r="C300" s="195"/>
      <c r="D300" s="195"/>
      <c r="E300" s="195"/>
      <c r="F300" s="195"/>
      <c r="G300" s="195"/>
      <c r="H300" s="195"/>
      <c r="I300" s="195"/>
      <c r="J300" s="195"/>
      <c r="K300" s="195"/>
      <c r="L300" s="195"/>
      <c r="M300" s="195"/>
      <c r="N300" s="195"/>
      <c r="O300" s="195"/>
      <c r="P300" s="195"/>
      <c r="Q300" s="195"/>
      <c r="R300" s="195"/>
      <c r="S300" s="195"/>
      <c r="T300" s="195"/>
      <c r="U300" s="195"/>
      <c r="V300" s="195"/>
      <c r="W300" s="195"/>
      <c r="X300" s="195"/>
      <c r="Y300" s="195"/>
    </row>
    <row r="301" spans="1:25" ht="12.75" customHeight="1" x14ac:dyDescent="0.3">
      <c r="A301" s="195"/>
      <c r="B301" s="195"/>
      <c r="C301" s="195"/>
      <c r="D301" s="195"/>
      <c r="E301" s="195"/>
      <c r="F301" s="195"/>
      <c r="G301" s="195"/>
      <c r="H301" s="195"/>
      <c r="I301" s="195"/>
      <c r="J301" s="195"/>
      <c r="K301" s="195"/>
      <c r="L301" s="195"/>
      <c r="M301" s="195"/>
      <c r="N301" s="195"/>
      <c r="O301" s="195"/>
      <c r="P301" s="195"/>
      <c r="Q301" s="195"/>
      <c r="R301" s="195"/>
      <c r="S301" s="195"/>
      <c r="T301" s="195"/>
      <c r="U301" s="195"/>
      <c r="V301" s="195"/>
      <c r="W301" s="195"/>
      <c r="X301" s="195"/>
      <c r="Y301" s="195"/>
    </row>
    <row r="302" spans="1:25" ht="12.75" customHeight="1" x14ac:dyDescent="0.3">
      <c r="A302" s="195"/>
      <c r="B302" s="195"/>
      <c r="C302" s="195"/>
      <c r="D302" s="195"/>
      <c r="E302" s="195"/>
      <c r="F302" s="195"/>
      <c r="G302" s="195"/>
      <c r="H302" s="195"/>
      <c r="I302" s="195"/>
      <c r="J302" s="195"/>
      <c r="K302" s="195"/>
      <c r="L302" s="195"/>
      <c r="M302" s="195"/>
      <c r="N302" s="195"/>
      <c r="O302" s="195"/>
      <c r="P302" s="195"/>
      <c r="Q302" s="195"/>
      <c r="R302" s="195"/>
      <c r="S302" s="195"/>
      <c r="T302" s="195"/>
      <c r="U302" s="195"/>
      <c r="V302" s="195"/>
      <c r="W302" s="195"/>
      <c r="X302" s="195"/>
      <c r="Y302" s="195"/>
    </row>
    <row r="303" spans="1:25" ht="12.75" customHeight="1" x14ac:dyDescent="0.3">
      <c r="A303" s="195"/>
      <c r="B303" s="195"/>
      <c r="C303" s="195"/>
      <c r="D303" s="195"/>
      <c r="E303" s="195"/>
      <c r="F303" s="195"/>
      <c r="G303" s="195"/>
      <c r="H303" s="195"/>
      <c r="I303" s="195"/>
      <c r="J303" s="195"/>
      <c r="K303" s="195"/>
      <c r="L303" s="195"/>
      <c r="M303" s="195"/>
      <c r="N303" s="195"/>
      <c r="O303" s="195"/>
      <c r="P303" s="195"/>
      <c r="Q303" s="195"/>
      <c r="R303" s="195"/>
      <c r="S303" s="195"/>
      <c r="T303" s="195"/>
      <c r="U303" s="195"/>
      <c r="V303" s="195"/>
      <c r="W303" s="195"/>
      <c r="X303" s="195"/>
      <c r="Y303" s="195"/>
    </row>
    <row r="304" spans="1:25" ht="12.75" customHeight="1" x14ac:dyDescent="0.3">
      <c r="A304" s="195"/>
      <c r="B304" s="195"/>
      <c r="C304" s="195"/>
      <c r="D304" s="195"/>
      <c r="E304" s="195"/>
      <c r="F304" s="195"/>
      <c r="G304" s="195"/>
      <c r="H304" s="195"/>
      <c r="I304" s="195"/>
      <c r="J304" s="195"/>
      <c r="K304" s="195"/>
      <c r="L304" s="195"/>
      <c r="M304" s="195"/>
      <c r="N304" s="195"/>
      <c r="O304" s="195"/>
      <c r="P304" s="195"/>
      <c r="Q304" s="195"/>
      <c r="R304" s="195"/>
      <c r="S304" s="195"/>
      <c r="T304" s="195"/>
      <c r="U304" s="195"/>
      <c r="V304" s="195"/>
      <c r="W304" s="195"/>
      <c r="X304" s="195"/>
      <c r="Y304" s="195"/>
    </row>
    <row r="305" spans="1:25" ht="12.75" customHeight="1" x14ac:dyDescent="0.3">
      <c r="A305" s="195"/>
      <c r="B305" s="195"/>
      <c r="C305" s="195"/>
      <c r="D305" s="195"/>
      <c r="E305" s="195"/>
      <c r="F305" s="195"/>
      <c r="G305" s="195"/>
      <c r="H305" s="195"/>
      <c r="I305" s="195"/>
      <c r="J305" s="195"/>
      <c r="K305" s="195"/>
      <c r="L305" s="195"/>
      <c r="M305" s="195"/>
      <c r="N305" s="195"/>
      <c r="O305" s="195"/>
      <c r="P305" s="195"/>
      <c r="Q305" s="195"/>
      <c r="R305" s="195"/>
      <c r="S305" s="195"/>
      <c r="T305" s="195"/>
      <c r="U305" s="195"/>
      <c r="V305" s="195"/>
      <c r="W305" s="195"/>
      <c r="X305" s="195"/>
      <c r="Y305" s="195"/>
    </row>
    <row r="306" spans="1:25" ht="12.75" customHeight="1" x14ac:dyDescent="0.3">
      <c r="A306" s="195"/>
      <c r="B306" s="195"/>
      <c r="C306" s="195"/>
      <c r="D306" s="195"/>
      <c r="E306" s="195"/>
      <c r="F306" s="195"/>
      <c r="G306" s="195"/>
      <c r="H306" s="195"/>
      <c r="I306" s="195"/>
      <c r="J306" s="195"/>
      <c r="K306" s="195"/>
      <c r="L306" s="195"/>
      <c r="M306" s="195"/>
      <c r="N306" s="195"/>
      <c r="O306" s="195"/>
      <c r="P306" s="195"/>
      <c r="Q306" s="195"/>
      <c r="R306" s="195"/>
      <c r="S306" s="195"/>
      <c r="T306" s="195"/>
      <c r="U306" s="195"/>
      <c r="V306" s="195"/>
      <c r="W306" s="195"/>
      <c r="X306" s="195"/>
      <c r="Y306" s="195"/>
    </row>
    <row r="307" spans="1:25" ht="12.75" customHeight="1" x14ac:dyDescent="0.3">
      <c r="A307" s="195"/>
      <c r="B307" s="195"/>
      <c r="C307" s="195"/>
      <c r="D307" s="195"/>
      <c r="E307" s="195"/>
      <c r="F307" s="195"/>
      <c r="G307" s="195"/>
      <c r="H307" s="195"/>
      <c r="I307" s="195"/>
      <c r="J307" s="195"/>
      <c r="K307" s="195"/>
      <c r="L307" s="195"/>
      <c r="M307" s="195"/>
      <c r="N307" s="195"/>
      <c r="O307" s="195"/>
      <c r="P307" s="195"/>
      <c r="Q307" s="195"/>
      <c r="R307" s="195"/>
      <c r="S307" s="195"/>
      <c r="T307" s="195"/>
      <c r="U307" s="195"/>
      <c r="V307" s="195"/>
      <c r="W307" s="195"/>
      <c r="X307" s="195"/>
      <c r="Y307" s="195"/>
    </row>
    <row r="308" spans="1:25" ht="12.75" customHeight="1" x14ac:dyDescent="0.3">
      <c r="A308" s="195"/>
      <c r="B308" s="195"/>
      <c r="C308" s="195"/>
      <c r="D308" s="195"/>
      <c r="E308" s="195"/>
      <c r="F308" s="195"/>
      <c r="G308" s="195"/>
      <c r="H308" s="195"/>
      <c r="I308" s="195"/>
      <c r="J308" s="195"/>
      <c r="K308" s="195"/>
      <c r="L308" s="195"/>
      <c r="M308" s="195"/>
      <c r="N308" s="195"/>
      <c r="O308" s="195"/>
      <c r="P308" s="195"/>
      <c r="Q308" s="195"/>
      <c r="R308" s="195"/>
      <c r="S308" s="195"/>
      <c r="T308" s="195"/>
      <c r="U308" s="195"/>
      <c r="V308" s="195"/>
      <c r="W308" s="195"/>
      <c r="X308" s="195"/>
      <c r="Y308" s="195"/>
    </row>
    <row r="309" spans="1:25" ht="12.75" customHeight="1" x14ac:dyDescent="0.3">
      <c r="A309" s="195"/>
      <c r="B309" s="195"/>
      <c r="C309" s="195"/>
      <c r="D309" s="195"/>
      <c r="E309" s="195"/>
      <c r="F309" s="195"/>
      <c r="G309" s="195"/>
      <c r="H309" s="195"/>
      <c r="I309" s="195"/>
      <c r="J309" s="195"/>
      <c r="K309" s="195"/>
      <c r="L309" s="195"/>
      <c r="M309" s="195"/>
      <c r="N309" s="195"/>
      <c r="O309" s="195"/>
      <c r="P309" s="195"/>
      <c r="Q309" s="195"/>
      <c r="R309" s="195"/>
      <c r="S309" s="195"/>
      <c r="T309" s="195"/>
      <c r="U309" s="195"/>
      <c r="V309" s="195"/>
      <c r="W309" s="195"/>
      <c r="X309" s="195"/>
      <c r="Y309" s="195"/>
    </row>
    <row r="310" spans="1:25" ht="12.75" customHeight="1" x14ac:dyDescent="0.3">
      <c r="A310" s="195"/>
      <c r="B310" s="195"/>
      <c r="C310" s="195"/>
      <c r="D310" s="195"/>
      <c r="E310" s="195"/>
      <c r="F310" s="195"/>
      <c r="G310" s="195"/>
      <c r="H310" s="195"/>
      <c r="I310" s="195"/>
      <c r="J310" s="195"/>
      <c r="K310" s="195"/>
      <c r="L310" s="195"/>
      <c r="M310" s="195"/>
      <c r="N310" s="195"/>
      <c r="O310" s="195"/>
      <c r="P310" s="195"/>
      <c r="Q310" s="195"/>
      <c r="R310" s="195"/>
      <c r="S310" s="195"/>
      <c r="T310" s="195"/>
      <c r="U310" s="195"/>
      <c r="V310" s="195"/>
      <c r="W310" s="195"/>
      <c r="X310" s="195"/>
      <c r="Y310" s="195"/>
    </row>
    <row r="311" spans="1:25" ht="12.75" customHeight="1" x14ac:dyDescent="0.3">
      <c r="A311" s="195"/>
      <c r="B311" s="195"/>
      <c r="C311" s="195"/>
      <c r="D311" s="195"/>
      <c r="E311" s="195"/>
      <c r="F311" s="195"/>
      <c r="G311" s="195"/>
      <c r="H311" s="195"/>
      <c r="I311" s="195"/>
      <c r="J311" s="195"/>
      <c r="K311" s="195"/>
      <c r="L311" s="195"/>
      <c r="M311" s="195"/>
      <c r="N311" s="195"/>
      <c r="O311" s="195"/>
      <c r="P311" s="195"/>
      <c r="Q311" s="195"/>
      <c r="R311" s="195"/>
      <c r="S311" s="195"/>
      <c r="T311" s="195"/>
      <c r="U311" s="195"/>
      <c r="V311" s="195"/>
      <c r="W311" s="195"/>
      <c r="X311" s="195"/>
      <c r="Y311" s="195"/>
    </row>
    <row r="312" spans="1:25" ht="12.75" customHeight="1" x14ac:dyDescent="0.3">
      <c r="A312" s="195"/>
      <c r="B312" s="195"/>
      <c r="C312" s="195"/>
      <c r="D312" s="195"/>
      <c r="E312" s="195"/>
      <c r="F312" s="195"/>
      <c r="G312" s="195"/>
      <c r="H312" s="195"/>
      <c r="I312" s="195"/>
      <c r="J312" s="195"/>
      <c r="K312" s="195"/>
      <c r="L312" s="195"/>
      <c r="M312" s="195"/>
      <c r="N312" s="195"/>
      <c r="O312" s="195"/>
      <c r="P312" s="195"/>
      <c r="Q312" s="195"/>
      <c r="R312" s="195"/>
      <c r="S312" s="195"/>
      <c r="T312" s="195"/>
      <c r="U312" s="195"/>
      <c r="V312" s="195"/>
      <c r="W312" s="195"/>
      <c r="X312" s="195"/>
      <c r="Y312" s="195"/>
    </row>
    <row r="313" spans="1:25" ht="12.75" customHeight="1" x14ac:dyDescent="0.3">
      <c r="A313" s="195"/>
      <c r="B313" s="195"/>
      <c r="C313" s="195"/>
      <c r="D313" s="195"/>
      <c r="E313" s="195"/>
      <c r="F313" s="195"/>
      <c r="G313" s="195"/>
      <c r="H313" s="195"/>
      <c r="I313" s="195"/>
      <c r="J313" s="195"/>
      <c r="K313" s="195"/>
      <c r="L313" s="195"/>
      <c r="M313" s="195"/>
      <c r="N313" s="195"/>
      <c r="O313" s="195"/>
      <c r="P313" s="195"/>
      <c r="Q313" s="195"/>
      <c r="R313" s="195"/>
      <c r="S313" s="195"/>
      <c r="T313" s="195"/>
      <c r="U313" s="195"/>
      <c r="V313" s="195"/>
      <c r="W313" s="195"/>
      <c r="X313" s="195"/>
      <c r="Y313" s="195"/>
    </row>
    <row r="314" spans="1:25" ht="12.75" customHeight="1" x14ac:dyDescent="0.3">
      <c r="A314" s="195"/>
      <c r="B314" s="195"/>
      <c r="C314" s="195"/>
      <c r="D314" s="195"/>
      <c r="E314" s="195"/>
      <c r="F314" s="195"/>
      <c r="G314" s="195"/>
      <c r="H314" s="195"/>
      <c r="I314" s="195"/>
      <c r="J314" s="195"/>
      <c r="K314" s="195"/>
      <c r="L314" s="195"/>
      <c r="M314" s="195"/>
      <c r="N314" s="195"/>
      <c r="O314" s="195"/>
      <c r="P314" s="195"/>
      <c r="Q314" s="195"/>
      <c r="R314" s="195"/>
      <c r="S314" s="195"/>
      <c r="T314" s="195"/>
      <c r="U314" s="195"/>
      <c r="V314" s="195"/>
      <c r="W314" s="195"/>
      <c r="X314" s="195"/>
      <c r="Y314" s="195"/>
    </row>
    <row r="315" spans="1:25" ht="12.75" customHeight="1" x14ac:dyDescent="0.3">
      <c r="A315" s="195"/>
      <c r="B315" s="195"/>
      <c r="C315" s="195"/>
      <c r="D315" s="195"/>
      <c r="E315" s="195"/>
      <c r="F315" s="195"/>
      <c r="G315" s="195"/>
      <c r="H315" s="195"/>
      <c r="I315" s="195"/>
      <c r="J315" s="195"/>
      <c r="K315" s="195"/>
      <c r="L315" s="195"/>
      <c r="M315" s="195"/>
      <c r="N315" s="195"/>
      <c r="O315" s="195"/>
      <c r="P315" s="195"/>
      <c r="Q315" s="195"/>
      <c r="R315" s="195"/>
      <c r="S315" s="195"/>
      <c r="T315" s="195"/>
      <c r="U315" s="195"/>
      <c r="V315" s="195"/>
      <c r="W315" s="195"/>
      <c r="X315" s="195"/>
      <c r="Y315" s="195"/>
    </row>
    <row r="316" spans="1:25" ht="12.75" customHeight="1" x14ac:dyDescent="0.3">
      <c r="A316" s="195"/>
      <c r="B316" s="195"/>
      <c r="C316" s="195"/>
      <c r="D316" s="195"/>
      <c r="E316" s="195"/>
      <c r="F316" s="195"/>
      <c r="G316" s="195"/>
      <c r="H316" s="195"/>
      <c r="I316" s="195"/>
      <c r="J316" s="195"/>
      <c r="K316" s="195"/>
      <c r="L316" s="195"/>
      <c r="M316" s="195"/>
      <c r="N316" s="195"/>
      <c r="O316" s="195"/>
      <c r="P316" s="195"/>
      <c r="Q316" s="195"/>
      <c r="R316" s="195"/>
      <c r="S316" s="195"/>
      <c r="T316" s="195"/>
      <c r="U316" s="195"/>
      <c r="V316" s="195"/>
      <c r="W316" s="195"/>
      <c r="X316" s="195"/>
      <c r="Y316" s="195"/>
    </row>
    <row r="317" spans="1:25" ht="12.75" customHeight="1" x14ac:dyDescent="0.3">
      <c r="A317" s="195"/>
      <c r="B317" s="195"/>
      <c r="C317" s="195"/>
      <c r="D317" s="195"/>
      <c r="E317" s="195"/>
      <c r="F317" s="195"/>
      <c r="G317" s="195"/>
      <c r="H317" s="195"/>
      <c r="I317" s="195"/>
      <c r="J317" s="195"/>
      <c r="K317" s="195"/>
      <c r="L317" s="195"/>
      <c r="M317" s="195"/>
      <c r="N317" s="195"/>
      <c r="O317" s="195"/>
      <c r="P317" s="195"/>
      <c r="Q317" s="195"/>
      <c r="R317" s="195"/>
      <c r="S317" s="195"/>
      <c r="T317" s="195"/>
      <c r="U317" s="195"/>
      <c r="V317" s="195"/>
      <c r="W317" s="195"/>
      <c r="X317" s="195"/>
      <c r="Y317" s="195"/>
    </row>
    <row r="318" spans="1:25" ht="12.75" customHeight="1" x14ac:dyDescent="0.3">
      <c r="A318" s="195"/>
      <c r="B318" s="195"/>
      <c r="C318" s="195"/>
      <c r="D318" s="195"/>
      <c r="E318" s="195"/>
      <c r="F318" s="195"/>
      <c r="G318" s="195"/>
      <c r="H318" s="195"/>
      <c r="I318" s="195"/>
      <c r="J318" s="195"/>
      <c r="K318" s="195"/>
      <c r="L318" s="195"/>
      <c r="M318" s="195"/>
      <c r="N318" s="195"/>
      <c r="O318" s="195"/>
      <c r="P318" s="195"/>
      <c r="Q318" s="195"/>
      <c r="R318" s="195"/>
      <c r="S318" s="195"/>
      <c r="T318" s="195"/>
      <c r="U318" s="195"/>
      <c r="V318" s="195"/>
      <c r="W318" s="195"/>
      <c r="X318" s="195"/>
      <c r="Y318" s="195"/>
    </row>
    <row r="319" spans="1:25" ht="12.75" customHeight="1" x14ac:dyDescent="0.3">
      <c r="A319" s="195"/>
      <c r="B319" s="195"/>
      <c r="C319" s="195"/>
      <c r="D319" s="195"/>
      <c r="E319" s="195"/>
      <c r="F319" s="195"/>
      <c r="G319" s="195"/>
      <c r="H319" s="195"/>
      <c r="I319" s="195"/>
      <c r="J319" s="195"/>
      <c r="K319" s="195"/>
      <c r="L319" s="195"/>
      <c r="M319" s="195"/>
      <c r="N319" s="195"/>
      <c r="O319" s="195"/>
      <c r="P319" s="195"/>
      <c r="Q319" s="195"/>
      <c r="R319" s="195"/>
      <c r="S319" s="195"/>
      <c r="T319" s="195"/>
      <c r="U319" s="195"/>
      <c r="V319" s="195"/>
      <c r="W319" s="195"/>
      <c r="X319" s="195"/>
      <c r="Y319" s="195"/>
    </row>
    <row r="320" spans="1:25" ht="12.75" customHeight="1" x14ac:dyDescent="0.3">
      <c r="A320" s="195"/>
      <c r="B320" s="195"/>
      <c r="C320" s="195"/>
      <c r="D320" s="195"/>
      <c r="E320" s="195"/>
      <c r="F320" s="195"/>
      <c r="G320" s="195"/>
      <c r="H320" s="195"/>
      <c r="I320" s="195"/>
      <c r="J320" s="195"/>
      <c r="K320" s="195"/>
      <c r="L320" s="195"/>
      <c r="M320" s="195"/>
      <c r="N320" s="195"/>
      <c r="O320" s="195"/>
      <c r="P320" s="195"/>
      <c r="Q320" s="195"/>
      <c r="R320" s="195"/>
      <c r="S320" s="195"/>
      <c r="T320" s="195"/>
      <c r="U320" s="195"/>
      <c r="V320" s="195"/>
      <c r="W320" s="195"/>
      <c r="X320" s="195"/>
      <c r="Y320" s="195"/>
    </row>
    <row r="321" spans="1:25" ht="12.75" customHeight="1" x14ac:dyDescent="0.3">
      <c r="A321" s="195"/>
      <c r="B321" s="195"/>
      <c r="C321" s="195"/>
      <c r="D321" s="195"/>
      <c r="E321" s="195"/>
      <c r="F321" s="195"/>
      <c r="G321" s="195"/>
      <c r="H321" s="195"/>
      <c r="I321" s="195"/>
      <c r="J321" s="195"/>
      <c r="K321" s="195"/>
      <c r="L321" s="195"/>
      <c r="M321" s="195"/>
      <c r="N321" s="195"/>
      <c r="O321" s="195"/>
      <c r="P321" s="195"/>
      <c r="Q321" s="195"/>
      <c r="R321" s="195"/>
      <c r="S321" s="195"/>
      <c r="T321" s="195"/>
      <c r="U321" s="195"/>
      <c r="V321" s="195"/>
      <c r="W321" s="195"/>
      <c r="X321" s="195"/>
      <c r="Y321" s="195"/>
    </row>
    <row r="322" spans="1:25" ht="12.75" customHeight="1" x14ac:dyDescent="0.3">
      <c r="A322" s="195"/>
      <c r="B322" s="195"/>
      <c r="C322" s="195"/>
      <c r="D322" s="195"/>
      <c r="E322" s="195"/>
      <c r="F322" s="195"/>
      <c r="G322" s="195"/>
      <c r="H322" s="195"/>
      <c r="I322" s="195"/>
      <c r="J322" s="195"/>
      <c r="K322" s="195"/>
      <c r="L322" s="195"/>
      <c r="M322" s="195"/>
      <c r="N322" s="195"/>
      <c r="O322" s="195"/>
      <c r="P322" s="195"/>
      <c r="Q322" s="195"/>
      <c r="R322" s="195"/>
      <c r="S322" s="195"/>
      <c r="T322" s="195"/>
      <c r="U322" s="195"/>
      <c r="V322" s="195"/>
      <c r="W322" s="195"/>
      <c r="X322" s="195"/>
      <c r="Y322" s="195"/>
    </row>
    <row r="323" spans="1:25" ht="12.75" customHeight="1" x14ac:dyDescent="0.3">
      <c r="A323" s="195"/>
      <c r="B323" s="195"/>
      <c r="C323" s="195"/>
      <c r="D323" s="195"/>
      <c r="E323" s="195"/>
      <c r="F323" s="195"/>
      <c r="G323" s="195"/>
      <c r="H323" s="195"/>
      <c r="I323" s="195"/>
      <c r="J323" s="195"/>
      <c r="K323" s="195"/>
      <c r="L323" s="195"/>
      <c r="M323" s="195"/>
      <c r="N323" s="195"/>
      <c r="O323" s="195"/>
      <c r="P323" s="195"/>
      <c r="Q323" s="195"/>
      <c r="R323" s="195"/>
      <c r="S323" s="195"/>
      <c r="T323" s="195"/>
      <c r="U323" s="195"/>
      <c r="V323" s="195"/>
      <c r="W323" s="195"/>
      <c r="X323" s="195"/>
      <c r="Y323" s="195"/>
    </row>
    <row r="324" spans="1:25" ht="12.75" customHeight="1" x14ac:dyDescent="0.3">
      <c r="A324" s="195"/>
      <c r="B324" s="195"/>
      <c r="C324" s="195"/>
      <c r="D324" s="195"/>
      <c r="E324" s="195"/>
      <c r="F324" s="195"/>
      <c r="G324" s="195"/>
      <c r="H324" s="195"/>
      <c r="I324" s="195"/>
      <c r="J324" s="195"/>
      <c r="K324" s="195"/>
      <c r="L324" s="195"/>
      <c r="M324" s="195"/>
      <c r="N324" s="195"/>
      <c r="O324" s="195"/>
      <c r="P324" s="195"/>
      <c r="Q324" s="195"/>
      <c r="R324" s="195"/>
      <c r="S324" s="195"/>
      <c r="T324" s="195"/>
      <c r="U324" s="195"/>
      <c r="V324" s="195"/>
      <c r="W324" s="195"/>
      <c r="X324" s="195"/>
      <c r="Y324" s="195"/>
    </row>
    <row r="325" spans="1:25" ht="12.75" customHeight="1" x14ac:dyDescent="0.3">
      <c r="A325" s="195"/>
      <c r="B325" s="195"/>
      <c r="C325" s="195"/>
      <c r="D325" s="195"/>
      <c r="E325" s="195"/>
      <c r="F325" s="195"/>
      <c r="G325" s="195"/>
      <c r="H325" s="195"/>
      <c r="I325" s="195"/>
      <c r="J325" s="195"/>
      <c r="K325" s="195"/>
      <c r="L325" s="195"/>
      <c r="M325" s="195"/>
      <c r="N325" s="195"/>
      <c r="O325" s="195"/>
      <c r="P325" s="195"/>
      <c r="Q325" s="195"/>
      <c r="R325" s="195"/>
      <c r="S325" s="195"/>
      <c r="T325" s="195"/>
      <c r="U325" s="195"/>
      <c r="V325" s="195"/>
      <c r="W325" s="195"/>
      <c r="X325" s="195"/>
      <c r="Y325" s="195"/>
    </row>
    <row r="326" spans="1:25" ht="12.75" customHeight="1" x14ac:dyDescent="0.3">
      <c r="A326" s="195"/>
      <c r="B326" s="195"/>
      <c r="C326" s="195"/>
      <c r="D326" s="195"/>
      <c r="E326" s="195"/>
      <c r="F326" s="195"/>
      <c r="G326" s="195"/>
      <c r="H326" s="195"/>
      <c r="I326" s="195"/>
      <c r="J326" s="195"/>
      <c r="K326" s="195"/>
      <c r="L326" s="195"/>
      <c r="M326" s="195"/>
      <c r="N326" s="195"/>
      <c r="O326" s="195"/>
      <c r="P326" s="195"/>
      <c r="Q326" s="195"/>
      <c r="R326" s="195"/>
      <c r="S326" s="195"/>
      <c r="T326" s="195"/>
      <c r="U326" s="195"/>
      <c r="V326" s="195"/>
      <c r="W326" s="195"/>
      <c r="X326" s="195"/>
      <c r="Y326" s="195"/>
    </row>
    <row r="327" spans="1:25" ht="12.75" customHeight="1" x14ac:dyDescent="0.3">
      <c r="A327" s="195"/>
      <c r="B327" s="195"/>
      <c r="C327" s="195"/>
      <c r="D327" s="195"/>
      <c r="E327" s="195"/>
      <c r="F327" s="195"/>
      <c r="G327" s="195"/>
      <c r="H327" s="195"/>
      <c r="I327" s="195"/>
      <c r="J327" s="195"/>
      <c r="K327" s="195"/>
      <c r="L327" s="195"/>
      <c r="M327" s="195"/>
      <c r="N327" s="195"/>
      <c r="O327" s="195"/>
      <c r="P327" s="195"/>
      <c r="Q327" s="195"/>
      <c r="R327" s="195"/>
      <c r="S327" s="195"/>
      <c r="T327" s="195"/>
      <c r="U327" s="195"/>
      <c r="V327" s="195"/>
      <c r="W327" s="195"/>
      <c r="X327" s="195"/>
      <c r="Y327" s="195"/>
    </row>
    <row r="328" spans="1:25" ht="12.75" customHeight="1" x14ac:dyDescent="0.3">
      <c r="A328" s="195"/>
      <c r="B328" s="195"/>
      <c r="C328" s="195"/>
      <c r="D328" s="195"/>
      <c r="E328" s="195"/>
      <c r="F328" s="195"/>
      <c r="G328" s="195"/>
      <c r="H328" s="195"/>
      <c r="I328" s="195"/>
      <c r="J328" s="195"/>
      <c r="K328" s="195"/>
      <c r="L328" s="195"/>
      <c r="M328" s="195"/>
      <c r="N328" s="195"/>
      <c r="O328" s="195"/>
      <c r="P328" s="195"/>
      <c r="Q328" s="195"/>
      <c r="R328" s="195"/>
      <c r="S328" s="195"/>
      <c r="T328" s="195"/>
      <c r="U328" s="195"/>
      <c r="V328" s="195"/>
      <c r="W328" s="195"/>
      <c r="X328" s="195"/>
      <c r="Y328" s="195"/>
    </row>
    <row r="329" spans="1:25" ht="12.75" customHeight="1" x14ac:dyDescent="0.3">
      <c r="A329" s="195"/>
      <c r="B329" s="195"/>
      <c r="C329" s="195"/>
      <c r="D329" s="195"/>
      <c r="E329" s="195"/>
      <c r="F329" s="195"/>
      <c r="G329" s="195"/>
      <c r="H329" s="195"/>
      <c r="I329" s="195"/>
      <c r="J329" s="195"/>
      <c r="K329" s="195"/>
      <c r="L329" s="195"/>
      <c r="M329" s="195"/>
      <c r="N329" s="195"/>
      <c r="O329" s="195"/>
      <c r="P329" s="195"/>
      <c r="Q329" s="195"/>
      <c r="R329" s="195"/>
      <c r="S329" s="195"/>
      <c r="T329" s="195"/>
      <c r="U329" s="195"/>
      <c r="V329" s="195"/>
      <c r="W329" s="195"/>
      <c r="X329" s="195"/>
      <c r="Y329" s="195"/>
    </row>
    <row r="330" spans="1:25" ht="12.75" customHeight="1" x14ac:dyDescent="0.3">
      <c r="A330" s="195"/>
      <c r="B330" s="195"/>
      <c r="C330" s="195"/>
      <c r="D330" s="195"/>
      <c r="E330" s="195"/>
      <c r="F330" s="195"/>
      <c r="G330" s="195"/>
      <c r="H330" s="195"/>
      <c r="I330" s="195"/>
      <c r="J330" s="195"/>
      <c r="K330" s="195"/>
      <c r="L330" s="195"/>
      <c r="M330" s="195"/>
      <c r="N330" s="195"/>
      <c r="O330" s="195"/>
      <c r="P330" s="195"/>
      <c r="Q330" s="195"/>
      <c r="R330" s="195"/>
      <c r="S330" s="195"/>
      <c r="T330" s="195"/>
      <c r="U330" s="195"/>
      <c r="V330" s="195"/>
      <c r="W330" s="195"/>
      <c r="X330" s="195"/>
      <c r="Y330" s="195"/>
    </row>
    <row r="331" spans="1:25" ht="12.75" customHeight="1" x14ac:dyDescent="0.3">
      <c r="A331" s="195"/>
      <c r="B331" s="195"/>
      <c r="C331" s="195"/>
      <c r="D331" s="195"/>
      <c r="E331" s="195"/>
      <c r="F331" s="195"/>
      <c r="G331" s="195"/>
      <c r="H331" s="195"/>
      <c r="I331" s="195"/>
      <c r="J331" s="195"/>
      <c r="K331" s="195"/>
      <c r="L331" s="195"/>
      <c r="M331" s="195"/>
      <c r="N331" s="195"/>
      <c r="O331" s="195"/>
      <c r="P331" s="195"/>
      <c r="Q331" s="195"/>
      <c r="R331" s="195"/>
      <c r="S331" s="195"/>
      <c r="T331" s="195"/>
      <c r="U331" s="195"/>
      <c r="V331" s="195"/>
      <c r="W331" s="195"/>
      <c r="X331" s="195"/>
      <c r="Y331" s="195"/>
    </row>
    <row r="332" spans="1:25" ht="12.75" customHeight="1" x14ac:dyDescent="0.3">
      <c r="A332" s="195"/>
      <c r="B332" s="195"/>
      <c r="C332" s="195"/>
      <c r="D332" s="195"/>
      <c r="E332" s="195"/>
      <c r="F332" s="195"/>
      <c r="G332" s="195"/>
      <c r="H332" s="195"/>
      <c r="I332" s="195"/>
      <c r="J332" s="195"/>
      <c r="K332" s="195"/>
      <c r="L332" s="195"/>
      <c r="M332" s="195"/>
      <c r="N332" s="195"/>
      <c r="O332" s="195"/>
      <c r="P332" s="195"/>
      <c r="Q332" s="195"/>
      <c r="R332" s="195"/>
      <c r="S332" s="195"/>
      <c r="T332" s="195"/>
      <c r="U332" s="195"/>
      <c r="V332" s="195"/>
      <c r="W332" s="195"/>
      <c r="X332" s="195"/>
      <c r="Y332" s="195"/>
    </row>
    <row r="333" spans="1:25" ht="12.75" customHeight="1" x14ac:dyDescent="0.3">
      <c r="A333" s="195"/>
      <c r="B333" s="195"/>
      <c r="C333" s="195"/>
      <c r="D333" s="195"/>
      <c r="E333" s="195"/>
      <c r="F333" s="195"/>
      <c r="G333" s="195"/>
      <c r="H333" s="195"/>
      <c r="I333" s="195"/>
      <c r="J333" s="195"/>
      <c r="K333" s="195"/>
      <c r="L333" s="195"/>
      <c r="M333" s="195"/>
      <c r="N333" s="195"/>
      <c r="O333" s="195"/>
      <c r="P333" s="195"/>
      <c r="Q333" s="195"/>
      <c r="R333" s="195"/>
      <c r="S333" s="195"/>
      <c r="T333" s="195"/>
      <c r="U333" s="195"/>
      <c r="V333" s="195"/>
      <c r="W333" s="195"/>
      <c r="X333" s="195"/>
      <c r="Y333" s="195"/>
    </row>
    <row r="334" spans="1:25" ht="12.75" customHeight="1" x14ac:dyDescent="0.3">
      <c r="A334" s="195"/>
      <c r="B334" s="195"/>
      <c r="C334" s="195"/>
      <c r="D334" s="195"/>
      <c r="E334" s="195"/>
      <c r="F334" s="195"/>
      <c r="G334" s="195"/>
      <c r="H334" s="195"/>
      <c r="I334" s="195"/>
      <c r="J334" s="195"/>
      <c r="K334" s="195"/>
      <c r="L334" s="195"/>
      <c r="M334" s="195"/>
      <c r="N334" s="195"/>
      <c r="O334" s="195"/>
      <c r="P334" s="195"/>
      <c r="Q334" s="195"/>
      <c r="R334" s="195"/>
      <c r="S334" s="195"/>
      <c r="T334" s="195"/>
      <c r="U334" s="195"/>
      <c r="V334" s="195"/>
      <c r="W334" s="195"/>
      <c r="X334" s="195"/>
      <c r="Y334" s="195"/>
    </row>
    <row r="335" spans="1:25" ht="12.75" customHeight="1" x14ac:dyDescent="0.3">
      <c r="A335" s="195"/>
      <c r="B335" s="195"/>
      <c r="C335" s="195"/>
      <c r="D335" s="195"/>
      <c r="E335" s="195"/>
      <c r="F335" s="195"/>
      <c r="G335" s="195"/>
      <c r="H335" s="195"/>
      <c r="I335" s="195"/>
      <c r="J335" s="195"/>
      <c r="K335" s="195"/>
      <c r="L335" s="195"/>
      <c r="M335" s="195"/>
      <c r="N335" s="195"/>
      <c r="O335" s="195"/>
      <c r="P335" s="195"/>
      <c r="Q335" s="195"/>
      <c r="R335" s="195"/>
      <c r="S335" s="195"/>
      <c r="T335" s="195"/>
      <c r="U335" s="195"/>
      <c r="V335" s="195"/>
      <c r="W335" s="195"/>
      <c r="X335" s="195"/>
      <c r="Y335" s="195"/>
    </row>
    <row r="336" spans="1:25" ht="12.75" customHeight="1" x14ac:dyDescent="0.3">
      <c r="A336" s="195"/>
      <c r="B336" s="195"/>
      <c r="C336" s="195"/>
      <c r="D336" s="195"/>
      <c r="E336" s="195"/>
      <c r="F336" s="195"/>
      <c r="G336" s="195"/>
      <c r="H336" s="195"/>
      <c r="I336" s="195"/>
      <c r="J336" s="195"/>
      <c r="K336" s="195"/>
      <c r="L336" s="195"/>
      <c r="M336" s="195"/>
      <c r="N336" s="195"/>
      <c r="O336" s="195"/>
      <c r="P336" s="195"/>
      <c r="Q336" s="195"/>
      <c r="R336" s="195"/>
      <c r="S336" s="195"/>
      <c r="T336" s="195"/>
      <c r="U336" s="195"/>
      <c r="V336" s="195"/>
      <c r="W336" s="195"/>
      <c r="X336" s="195"/>
      <c r="Y336" s="195"/>
    </row>
    <row r="337" spans="1:25" ht="12.75" customHeight="1" x14ac:dyDescent="0.3">
      <c r="A337" s="195"/>
      <c r="B337" s="195"/>
      <c r="C337" s="195"/>
      <c r="D337" s="195"/>
      <c r="E337" s="195"/>
      <c r="F337" s="195"/>
      <c r="G337" s="195"/>
      <c r="H337" s="195"/>
      <c r="I337" s="195"/>
      <c r="J337" s="195"/>
      <c r="K337" s="195"/>
      <c r="L337" s="195"/>
      <c r="M337" s="195"/>
      <c r="N337" s="195"/>
      <c r="O337" s="195"/>
      <c r="P337" s="195"/>
      <c r="Q337" s="195"/>
      <c r="R337" s="195"/>
      <c r="S337" s="195"/>
      <c r="T337" s="195"/>
      <c r="U337" s="195"/>
      <c r="V337" s="195"/>
      <c r="W337" s="195"/>
      <c r="X337" s="195"/>
      <c r="Y337" s="195"/>
    </row>
    <row r="338" spans="1:25" ht="12.75" customHeight="1" x14ac:dyDescent="0.3">
      <c r="A338" s="195"/>
      <c r="B338" s="195"/>
      <c r="C338" s="195"/>
      <c r="D338" s="195"/>
      <c r="E338" s="195"/>
      <c r="F338" s="195"/>
      <c r="G338" s="195"/>
      <c r="H338" s="195"/>
      <c r="I338" s="195"/>
      <c r="J338" s="195"/>
      <c r="K338" s="195"/>
      <c r="L338" s="195"/>
      <c r="M338" s="195"/>
      <c r="N338" s="195"/>
      <c r="O338" s="195"/>
      <c r="P338" s="195"/>
      <c r="Q338" s="195"/>
      <c r="R338" s="195"/>
      <c r="S338" s="195"/>
      <c r="T338" s="195"/>
      <c r="U338" s="195"/>
      <c r="V338" s="195"/>
      <c r="W338" s="195"/>
      <c r="X338" s="195"/>
      <c r="Y338" s="195"/>
    </row>
    <row r="339" spans="1:25" ht="12.75" customHeight="1" x14ac:dyDescent="0.3">
      <c r="A339" s="195"/>
      <c r="B339" s="195"/>
      <c r="C339" s="195"/>
      <c r="D339" s="195"/>
      <c r="E339" s="195"/>
      <c r="F339" s="195"/>
      <c r="G339" s="195"/>
      <c r="H339" s="195"/>
      <c r="I339" s="195"/>
      <c r="J339" s="195"/>
      <c r="K339" s="195"/>
      <c r="L339" s="195"/>
      <c r="M339" s="195"/>
      <c r="N339" s="195"/>
      <c r="O339" s="195"/>
      <c r="P339" s="195"/>
      <c r="Q339" s="195"/>
      <c r="R339" s="195"/>
      <c r="S339" s="195"/>
      <c r="T339" s="195"/>
      <c r="U339" s="195"/>
      <c r="V339" s="195"/>
      <c r="W339" s="195"/>
      <c r="X339" s="195"/>
      <c r="Y339" s="195"/>
    </row>
    <row r="340" spans="1:25" ht="12.75" customHeight="1" x14ac:dyDescent="0.3">
      <c r="A340" s="195"/>
      <c r="B340" s="195"/>
      <c r="C340" s="195"/>
      <c r="D340" s="195"/>
      <c r="E340" s="195"/>
      <c r="F340" s="195"/>
      <c r="G340" s="195"/>
      <c r="H340" s="195"/>
      <c r="I340" s="195"/>
      <c r="J340" s="195"/>
      <c r="K340" s="195"/>
      <c r="L340" s="195"/>
      <c r="M340" s="195"/>
      <c r="N340" s="195"/>
      <c r="O340" s="195"/>
      <c r="P340" s="195"/>
      <c r="Q340" s="195"/>
      <c r="R340" s="195"/>
      <c r="S340" s="195"/>
      <c r="T340" s="195"/>
      <c r="U340" s="195"/>
      <c r="V340" s="195"/>
      <c r="W340" s="195"/>
      <c r="X340" s="195"/>
      <c r="Y340" s="195"/>
    </row>
    <row r="341" spans="1:25" ht="12.75" customHeight="1" x14ac:dyDescent="0.3">
      <c r="A341" s="195"/>
      <c r="B341" s="195"/>
      <c r="C341" s="195"/>
      <c r="D341" s="195"/>
      <c r="E341" s="195"/>
      <c r="F341" s="195"/>
      <c r="G341" s="195"/>
      <c r="H341" s="195"/>
      <c r="I341" s="195"/>
      <c r="J341" s="195"/>
      <c r="K341" s="195"/>
      <c r="L341" s="195"/>
      <c r="M341" s="195"/>
      <c r="N341" s="195"/>
      <c r="O341" s="195"/>
      <c r="P341" s="195"/>
      <c r="Q341" s="195"/>
      <c r="R341" s="195"/>
      <c r="S341" s="195"/>
      <c r="T341" s="195"/>
      <c r="U341" s="195"/>
      <c r="V341" s="195"/>
      <c r="W341" s="195"/>
      <c r="X341" s="195"/>
      <c r="Y341" s="195"/>
    </row>
    <row r="342" spans="1:25" ht="12.75" customHeight="1" x14ac:dyDescent="0.3">
      <c r="A342" s="195"/>
      <c r="B342" s="195"/>
      <c r="C342" s="195"/>
      <c r="D342" s="195"/>
      <c r="E342" s="195"/>
      <c r="F342" s="195"/>
      <c r="G342" s="195"/>
      <c r="H342" s="195"/>
      <c r="I342" s="195"/>
      <c r="J342" s="195"/>
      <c r="K342" s="195"/>
      <c r="L342" s="195"/>
      <c r="M342" s="195"/>
      <c r="N342" s="195"/>
      <c r="O342" s="195"/>
      <c r="P342" s="195"/>
      <c r="Q342" s="195"/>
      <c r="R342" s="195"/>
      <c r="S342" s="195"/>
      <c r="T342" s="195"/>
      <c r="U342" s="195"/>
      <c r="V342" s="195"/>
      <c r="W342" s="195"/>
      <c r="X342" s="195"/>
      <c r="Y342" s="195"/>
    </row>
    <row r="343" spans="1:25" ht="12.75" customHeight="1" x14ac:dyDescent="0.3">
      <c r="A343" s="195"/>
      <c r="B343" s="195"/>
      <c r="C343" s="195"/>
      <c r="D343" s="195"/>
      <c r="E343" s="195"/>
      <c r="F343" s="195"/>
      <c r="G343" s="195"/>
      <c r="H343" s="195"/>
      <c r="I343" s="195"/>
      <c r="J343" s="195"/>
      <c r="K343" s="195"/>
      <c r="L343" s="195"/>
      <c r="M343" s="195"/>
      <c r="N343" s="195"/>
      <c r="O343" s="195"/>
      <c r="P343" s="195"/>
      <c r="Q343" s="195"/>
      <c r="R343" s="195"/>
      <c r="S343" s="195"/>
      <c r="T343" s="195"/>
      <c r="U343" s="195"/>
      <c r="V343" s="195"/>
      <c r="W343" s="195"/>
      <c r="X343" s="195"/>
      <c r="Y343" s="195"/>
    </row>
    <row r="344" spans="1:25" ht="12.75" customHeight="1" x14ac:dyDescent="0.3">
      <c r="A344" s="195"/>
      <c r="B344" s="195"/>
      <c r="C344" s="195"/>
      <c r="D344" s="195"/>
      <c r="E344" s="195"/>
      <c r="F344" s="195"/>
      <c r="G344" s="195"/>
      <c r="H344" s="195"/>
      <c r="I344" s="195"/>
      <c r="J344" s="195"/>
      <c r="K344" s="195"/>
      <c r="L344" s="195"/>
      <c r="M344" s="195"/>
      <c r="N344" s="195"/>
      <c r="O344" s="195"/>
      <c r="P344" s="195"/>
      <c r="Q344" s="195"/>
      <c r="R344" s="195"/>
      <c r="S344" s="195"/>
      <c r="T344" s="195"/>
      <c r="U344" s="195"/>
      <c r="V344" s="195"/>
      <c r="W344" s="195"/>
      <c r="X344" s="195"/>
      <c r="Y344" s="195"/>
    </row>
    <row r="345" spans="1:25" ht="12.75" customHeight="1" x14ac:dyDescent="0.3">
      <c r="A345" s="195"/>
      <c r="B345" s="195"/>
      <c r="C345" s="195"/>
      <c r="D345" s="195"/>
      <c r="E345" s="195"/>
      <c r="F345" s="195"/>
      <c r="G345" s="195"/>
      <c r="H345" s="195"/>
      <c r="I345" s="195"/>
      <c r="J345" s="195"/>
      <c r="K345" s="195"/>
      <c r="L345" s="195"/>
      <c r="M345" s="195"/>
      <c r="N345" s="195"/>
      <c r="O345" s="195"/>
      <c r="P345" s="195"/>
      <c r="Q345" s="195"/>
      <c r="R345" s="195"/>
      <c r="S345" s="195"/>
      <c r="T345" s="195"/>
      <c r="U345" s="195"/>
      <c r="V345" s="195"/>
      <c r="W345" s="195"/>
      <c r="X345" s="195"/>
      <c r="Y345" s="195"/>
    </row>
    <row r="346" spans="1:25" ht="12.75" customHeight="1" x14ac:dyDescent="0.3">
      <c r="A346" s="195"/>
      <c r="B346" s="195"/>
      <c r="C346" s="195"/>
      <c r="D346" s="195"/>
      <c r="E346" s="195"/>
      <c r="F346" s="195"/>
      <c r="G346" s="195"/>
      <c r="H346" s="195"/>
      <c r="I346" s="195"/>
      <c r="J346" s="195"/>
      <c r="K346" s="195"/>
      <c r="L346" s="195"/>
      <c r="M346" s="195"/>
      <c r="N346" s="195"/>
      <c r="O346" s="195"/>
      <c r="P346" s="195"/>
      <c r="Q346" s="195"/>
      <c r="R346" s="195"/>
      <c r="S346" s="195"/>
      <c r="T346" s="195"/>
      <c r="U346" s="195"/>
      <c r="V346" s="195"/>
      <c r="W346" s="195"/>
      <c r="X346" s="195"/>
      <c r="Y346" s="195"/>
    </row>
    <row r="347" spans="1:25" ht="12.75" customHeight="1" x14ac:dyDescent="0.3">
      <c r="A347" s="195"/>
      <c r="B347" s="195"/>
      <c r="C347" s="195"/>
      <c r="D347" s="195"/>
      <c r="E347" s="195"/>
      <c r="F347" s="195"/>
      <c r="G347" s="195"/>
      <c r="H347" s="195"/>
      <c r="I347" s="195"/>
      <c r="J347" s="195"/>
      <c r="K347" s="195"/>
      <c r="L347" s="195"/>
      <c r="M347" s="195"/>
      <c r="N347" s="195"/>
      <c r="O347" s="195"/>
      <c r="P347" s="195"/>
      <c r="Q347" s="195"/>
      <c r="R347" s="195"/>
      <c r="S347" s="195"/>
      <c r="T347" s="195"/>
      <c r="U347" s="195"/>
      <c r="V347" s="195"/>
      <c r="W347" s="195"/>
      <c r="X347" s="195"/>
      <c r="Y347" s="195"/>
    </row>
    <row r="348" spans="1:25" ht="12.75" customHeight="1" x14ac:dyDescent="0.3">
      <c r="A348" s="195"/>
      <c r="B348" s="195"/>
      <c r="C348" s="195"/>
      <c r="D348" s="195"/>
      <c r="E348" s="195"/>
      <c r="F348" s="195"/>
      <c r="G348" s="195"/>
      <c r="H348" s="195"/>
      <c r="I348" s="195"/>
      <c r="J348" s="195"/>
      <c r="K348" s="195"/>
      <c r="L348" s="195"/>
      <c r="M348" s="195"/>
      <c r="N348" s="195"/>
      <c r="O348" s="195"/>
      <c r="P348" s="195"/>
      <c r="Q348" s="195"/>
      <c r="R348" s="195"/>
      <c r="S348" s="195"/>
      <c r="T348" s="195"/>
      <c r="U348" s="195"/>
      <c r="V348" s="195"/>
      <c r="W348" s="195"/>
      <c r="X348" s="195"/>
      <c r="Y348" s="195"/>
    </row>
    <row r="349" spans="1:25" ht="12.75" customHeight="1" x14ac:dyDescent="0.3">
      <c r="A349" s="195"/>
      <c r="B349" s="195"/>
      <c r="C349" s="195"/>
      <c r="D349" s="195"/>
      <c r="E349" s="195"/>
      <c r="F349" s="195"/>
      <c r="G349" s="195"/>
      <c r="H349" s="195"/>
      <c r="I349" s="195"/>
      <c r="J349" s="195"/>
      <c r="K349" s="195"/>
      <c r="L349" s="195"/>
      <c r="M349" s="195"/>
      <c r="N349" s="195"/>
      <c r="O349" s="195"/>
      <c r="P349" s="195"/>
      <c r="Q349" s="195"/>
      <c r="R349" s="195"/>
      <c r="S349" s="195"/>
      <c r="T349" s="195"/>
      <c r="U349" s="195"/>
      <c r="V349" s="195"/>
      <c r="W349" s="195"/>
      <c r="X349" s="195"/>
      <c r="Y349" s="195"/>
    </row>
    <row r="350" spans="1:25" ht="12.75" customHeight="1" x14ac:dyDescent="0.3">
      <c r="A350" s="195"/>
      <c r="B350" s="195"/>
      <c r="C350" s="195"/>
      <c r="D350" s="195"/>
      <c r="E350" s="195"/>
      <c r="F350" s="195"/>
      <c r="G350" s="195"/>
      <c r="H350" s="195"/>
      <c r="I350" s="195"/>
      <c r="J350" s="195"/>
      <c r="K350" s="195"/>
      <c r="L350" s="195"/>
      <c r="M350" s="195"/>
      <c r="N350" s="195"/>
      <c r="O350" s="195"/>
      <c r="P350" s="195"/>
      <c r="Q350" s="195"/>
      <c r="R350" s="195"/>
      <c r="S350" s="195"/>
      <c r="T350" s="195"/>
      <c r="U350" s="195"/>
      <c r="V350" s="195"/>
      <c r="W350" s="195"/>
      <c r="X350" s="195"/>
      <c r="Y350" s="195"/>
    </row>
    <row r="351" spans="1:25" ht="12.75" customHeight="1" x14ac:dyDescent="0.3">
      <c r="A351" s="195"/>
      <c r="B351" s="195"/>
      <c r="C351" s="195"/>
      <c r="D351" s="195"/>
      <c r="E351" s="195"/>
      <c r="F351" s="195"/>
      <c r="G351" s="195"/>
      <c r="H351" s="195"/>
      <c r="I351" s="195"/>
      <c r="J351" s="195"/>
      <c r="K351" s="195"/>
      <c r="L351" s="195"/>
      <c r="M351" s="195"/>
      <c r="N351" s="195"/>
      <c r="O351" s="195"/>
      <c r="P351" s="195"/>
      <c r="Q351" s="195"/>
      <c r="R351" s="195"/>
      <c r="S351" s="195"/>
      <c r="T351" s="195"/>
      <c r="U351" s="195"/>
      <c r="V351" s="195"/>
      <c r="W351" s="195"/>
      <c r="X351" s="195"/>
      <c r="Y351" s="195"/>
    </row>
    <row r="352" spans="1:25" ht="12.75" customHeight="1" x14ac:dyDescent="0.3">
      <c r="A352" s="195"/>
      <c r="B352" s="195"/>
      <c r="C352" s="195"/>
      <c r="D352" s="195"/>
      <c r="E352" s="195"/>
      <c r="F352" s="195"/>
      <c r="G352" s="195"/>
      <c r="H352" s="195"/>
      <c r="I352" s="195"/>
      <c r="J352" s="195"/>
      <c r="K352" s="195"/>
      <c r="L352" s="195"/>
      <c r="M352" s="195"/>
      <c r="N352" s="195"/>
      <c r="O352" s="195"/>
      <c r="P352" s="195"/>
      <c r="Q352" s="195"/>
      <c r="R352" s="195"/>
      <c r="S352" s="195"/>
      <c r="T352" s="195"/>
      <c r="U352" s="195"/>
      <c r="V352" s="195"/>
      <c r="W352" s="195"/>
      <c r="X352" s="195"/>
      <c r="Y352" s="195"/>
    </row>
    <row r="353" spans="1:25" ht="12.75" customHeight="1" x14ac:dyDescent="0.3">
      <c r="A353" s="195"/>
      <c r="B353" s="195"/>
      <c r="C353" s="195"/>
      <c r="D353" s="195"/>
      <c r="E353" s="195"/>
      <c r="F353" s="195"/>
      <c r="G353" s="195"/>
      <c r="H353" s="195"/>
      <c r="I353" s="195"/>
      <c r="J353" s="195"/>
      <c r="K353" s="195"/>
      <c r="L353" s="195"/>
      <c r="M353" s="195"/>
      <c r="N353" s="195"/>
      <c r="O353" s="195"/>
      <c r="P353" s="195"/>
      <c r="Q353" s="195"/>
      <c r="R353" s="195"/>
      <c r="S353" s="195"/>
      <c r="T353" s="195"/>
      <c r="U353" s="195"/>
      <c r="V353" s="195"/>
      <c r="W353" s="195"/>
      <c r="X353" s="195"/>
      <c r="Y353" s="195"/>
    </row>
    <row r="354" spans="1:25" ht="12.75" customHeight="1" x14ac:dyDescent="0.3">
      <c r="A354" s="195"/>
      <c r="B354" s="195"/>
      <c r="C354" s="195"/>
      <c r="D354" s="195"/>
      <c r="E354" s="195"/>
      <c r="F354" s="195"/>
      <c r="G354" s="195"/>
      <c r="H354" s="195"/>
      <c r="I354" s="195"/>
      <c r="J354" s="195"/>
      <c r="K354" s="195"/>
      <c r="L354" s="195"/>
      <c r="M354" s="195"/>
      <c r="N354" s="195"/>
      <c r="O354" s="195"/>
      <c r="P354" s="195"/>
      <c r="Q354" s="195"/>
      <c r="R354" s="195"/>
      <c r="S354" s="195"/>
      <c r="T354" s="195"/>
      <c r="U354" s="195"/>
      <c r="V354" s="195"/>
      <c r="W354" s="195"/>
      <c r="X354" s="195"/>
      <c r="Y354" s="195"/>
    </row>
    <row r="355" spans="1:25" ht="12.75" customHeight="1" x14ac:dyDescent="0.3">
      <c r="A355" s="195"/>
      <c r="B355" s="195"/>
      <c r="C355" s="195"/>
      <c r="D355" s="195"/>
      <c r="E355" s="195"/>
      <c r="F355" s="195"/>
      <c r="G355" s="195"/>
      <c r="H355" s="195"/>
      <c r="I355" s="195"/>
      <c r="J355" s="195"/>
      <c r="K355" s="195"/>
      <c r="L355" s="195"/>
      <c r="M355" s="195"/>
      <c r="N355" s="195"/>
      <c r="O355" s="195"/>
      <c r="P355" s="195"/>
      <c r="Q355" s="195"/>
      <c r="R355" s="195"/>
      <c r="S355" s="195"/>
      <c r="T355" s="195"/>
      <c r="U355" s="195"/>
      <c r="V355" s="195"/>
      <c r="W355" s="195"/>
      <c r="X355" s="195"/>
      <c r="Y355" s="195"/>
    </row>
    <row r="356" spans="1:25" ht="12.75" customHeight="1" x14ac:dyDescent="0.3">
      <c r="A356" s="195"/>
      <c r="B356" s="195"/>
      <c r="C356" s="195"/>
      <c r="D356" s="195"/>
      <c r="E356" s="195"/>
      <c r="F356" s="195"/>
      <c r="G356" s="195"/>
      <c r="H356" s="195"/>
      <c r="I356" s="195"/>
      <c r="J356" s="195"/>
      <c r="K356" s="195"/>
      <c r="L356" s="195"/>
      <c r="M356" s="195"/>
      <c r="N356" s="195"/>
      <c r="O356" s="195"/>
      <c r="P356" s="195"/>
      <c r="Q356" s="195"/>
      <c r="R356" s="195"/>
      <c r="S356" s="195"/>
      <c r="T356" s="195"/>
      <c r="U356" s="195"/>
      <c r="V356" s="195"/>
      <c r="W356" s="195"/>
      <c r="X356" s="195"/>
      <c r="Y356" s="195"/>
    </row>
    <row r="357" spans="1:25" ht="12.75" customHeight="1" x14ac:dyDescent="0.3">
      <c r="A357" s="195"/>
      <c r="B357" s="195"/>
      <c r="C357" s="195"/>
      <c r="D357" s="195"/>
      <c r="E357" s="195"/>
      <c r="F357" s="195"/>
      <c r="G357" s="195"/>
      <c r="H357" s="195"/>
      <c r="I357" s="195"/>
      <c r="J357" s="195"/>
      <c r="K357" s="195"/>
      <c r="L357" s="195"/>
      <c r="M357" s="195"/>
      <c r="N357" s="195"/>
      <c r="O357" s="195"/>
      <c r="P357" s="195"/>
      <c r="Q357" s="195"/>
      <c r="R357" s="195"/>
      <c r="S357" s="195"/>
      <c r="T357" s="195"/>
      <c r="U357" s="195"/>
      <c r="V357" s="195"/>
      <c r="W357" s="195"/>
      <c r="X357" s="195"/>
      <c r="Y357" s="195"/>
    </row>
    <row r="358" spans="1:25" ht="12.75" customHeight="1" x14ac:dyDescent="0.3">
      <c r="A358" s="195"/>
      <c r="B358" s="195"/>
      <c r="C358" s="195"/>
      <c r="D358" s="195"/>
      <c r="E358" s="195"/>
      <c r="F358" s="195"/>
      <c r="G358" s="195"/>
      <c r="H358" s="195"/>
      <c r="I358" s="195"/>
      <c r="J358" s="195"/>
      <c r="K358" s="195"/>
      <c r="L358" s="195"/>
      <c r="M358" s="195"/>
      <c r="N358" s="195"/>
      <c r="O358" s="195"/>
      <c r="P358" s="195"/>
      <c r="Q358" s="195"/>
      <c r="R358" s="195"/>
      <c r="S358" s="195"/>
      <c r="T358" s="195"/>
      <c r="U358" s="195"/>
      <c r="V358" s="195"/>
      <c r="W358" s="195"/>
      <c r="X358" s="195"/>
      <c r="Y358" s="195"/>
    </row>
    <row r="359" spans="1:25" ht="12.75" customHeight="1" x14ac:dyDescent="0.3">
      <c r="A359" s="195"/>
      <c r="B359" s="195"/>
      <c r="C359" s="195"/>
      <c r="D359" s="195"/>
      <c r="E359" s="195"/>
      <c r="F359" s="195"/>
      <c r="G359" s="195"/>
      <c r="H359" s="195"/>
      <c r="I359" s="195"/>
      <c r="J359" s="195"/>
      <c r="K359" s="195"/>
      <c r="L359" s="195"/>
      <c r="M359" s="195"/>
      <c r="N359" s="195"/>
      <c r="O359" s="195"/>
      <c r="P359" s="195"/>
      <c r="Q359" s="195"/>
      <c r="R359" s="195"/>
      <c r="S359" s="195"/>
      <c r="T359" s="195"/>
      <c r="U359" s="195"/>
      <c r="V359" s="195"/>
      <c r="W359" s="195"/>
      <c r="X359" s="195"/>
      <c r="Y359" s="195"/>
    </row>
    <row r="360" spans="1:25" ht="12.75" customHeight="1" x14ac:dyDescent="0.3">
      <c r="A360" s="195"/>
      <c r="B360" s="195"/>
      <c r="C360" s="195"/>
      <c r="D360" s="195"/>
      <c r="E360" s="195"/>
      <c r="F360" s="195"/>
      <c r="G360" s="195"/>
      <c r="H360" s="195"/>
      <c r="I360" s="195"/>
      <c r="J360" s="195"/>
      <c r="K360" s="195"/>
      <c r="L360" s="195"/>
      <c r="M360" s="195"/>
      <c r="N360" s="195"/>
      <c r="O360" s="195"/>
      <c r="P360" s="195"/>
      <c r="Q360" s="195"/>
      <c r="R360" s="195"/>
      <c r="S360" s="195"/>
      <c r="T360" s="195"/>
      <c r="U360" s="195"/>
      <c r="V360" s="195"/>
      <c r="W360" s="195"/>
      <c r="X360" s="195"/>
      <c r="Y360" s="195"/>
    </row>
    <row r="361" spans="1:25" ht="12.75" customHeight="1" x14ac:dyDescent="0.3">
      <c r="A361" s="195"/>
      <c r="B361" s="195"/>
      <c r="C361" s="195"/>
      <c r="D361" s="195"/>
      <c r="E361" s="195"/>
      <c r="F361" s="195"/>
      <c r="G361" s="195"/>
      <c r="H361" s="195"/>
      <c r="I361" s="195"/>
      <c r="J361" s="195"/>
      <c r="K361" s="195"/>
      <c r="L361" s="195"/>
      <c r="M361" s="195"/>
      <c r="N361" s="195"/>
      <c r="O361" s="195"/>
      <c r="P361" s="195"/>
      <c r="Q361" s="195"/>
      <c r="R361" s="195"/>
      <c r="S361" s="195"/>
      <c r="T361" s="195"/>
      <c r="U361" s="195"/>
      <c r="V361" s="195"/>
      <c r="W361" s="195"/>
      <c r="X361" s="195"/>
      <c r="Y361" s="195"/>
    </row>
    <row r="362" spans="1:25" ht="12.75" customHeight="1" x14ac:dyDescent="0.3">
      <c r="A362" s="195"/>
      <c r="B362" s="195"/>
      <c r="C362" s="195"/>
      <c r="D362" s="195"/>
      <c r="E362" s="195"/>
      <c r="F362" s="195"/>
      <c r="G362" s="195"/>
      <c r="H362" s="195"/>
      <c r="I362" s="195"/>
      <c r="J362" s="195"/>
      <c r="K362" s="195"/>
      <c r="L362" s="195"/>
      <c r="M362" s="195"/>
      <c r="N362" s="195"/>
      <c r="O362" s="195"/>
      <c r="P362" s="195"/>
      <c r="Q362" s="195"/>
      <c r="R362" s="195"/>
      <c r="S362" s="195"/>
      <c r="T362" s="195"/>
      <c r="U362" s="195"/>
      <c r="V362" s="195"/>
      <c r="W362" s="195"/>
      <c r="X362" s="195"/>
      <c r="Y362" s="195"/>
    </row>
    <row r="363" spans="1:25" ht="12.75" customHeight="1" x14ac:dyDescent="0.3">
      <c r="A363" s="195"/>
      <c r="B363" s="195"/>
      <c r="C363" s="195"/>
      <c r="D363" s="195"/>
      <c r="E363" s="195"/>
      <c r="F363" s="195"/>
      <c r="G363" s="195"/>
      <c r="H363" s="195"/>
      <c r="I363" s="195"/>
      <c r="J363" s="195"/>
      <c r="K363" s="195"/>
      <c r="L363" s="195"/>
      <c r="M363" s="195"/>
      <c r="N363" s="195"/>
      <c r="O363" s="195"/>
      <c r="P363" s="195"/>
      <c r="Q363" s="195"/>
      <c r="R363" s="195"/>
      <c r="S363" s="195"/>
      <c r="T363" s="195"/>
      <c r="U363" s="195"/>
      <c r="V363" s="195"/>
      <c r="W363" s="195"/>
      <c r="X363" s="195"/>
      <c r="Y363" s="195"/>
    </row>
    <row r="364" spans="1:25" ht="12.75" customHeight="1" x14ac:dyDescent="0.3">
      <c r="A364" s="195"/>
      <c r="B364" s="195"/>
      <c r="C364" s="195"/>
      <c r="D364" s="195"/>
      <c r="E364" s="195"/>
      <c r="F364" s="195"/>
      <c r="G364" s="195"/>
      <c r="H364" s="195"/>
      <c r="I364" s="195"/>
      <c r="J364" s="195"/>
      <c r="K364" s="195"/>
      <c r="L364" s="195"/>
      <c r="M364" s="195"/>
      <c r="N364" s="195"/>
      <c r="O364" s="195"/>
      <c r="P364" s="195"/>
      <c r="Q364" s="195"/>
      <c r="R364" s="195"/>
      <c r="S364" s="195"/>
      <c r="T364" s="195"/>
      <c r="U364" s="195"/>
      <c r="V364" s="195"/>
      <c r="W364" s="195"/>
      <c r="X364" s="195"/>
      <c r="Y364" s="195"/>
    </row>
    <row r="365" spans="1:25" ht="12.75" customHeight="1" x14ac:dyDescent="0.3">
      <c r="A365" s="195"/>
      <c r="B365" s="195"/>
      <c r="C365" s="195"/>
      <c r="D365" s="195"/>
      <c r="E365" s="195"/>
      <c r="F365" s="195"/>
      <c r="G365" s="195"/>
      <c r="H365" s="195"/>
      <c r="I365" s="195"/>
      <c r="J365" s="195"/>
      <c r="K365" s="195"/>
      <c r="L365" s="195"/>
      <c r="M365" s="195"/>
      <c r="N365" s="195"/>
      <c r="O365" s="195"/>
      <c r="P365" s="195"/>
      <c r="Q365" s="195"/>
      <c r="R365" s="195"/>
      <c r="S365" s="195"/>
      <c r="T365" s="195"/>
      <c r="U365" s="195"/>
      <c r="V365" s="195"/>
      <c r="W365" s="195"/>
      <c r="X365" s="195"/>
      <c r="Y365" s="195"/>
    </row>
    <row r="366" spans="1:25" ht="12.75" customHeight="1" x14ac:dyDescent="0.3">
      <c r="A366" s="195"/>
      <c r="B366" s="195"/>
      <c r="C366" s="195"/>
      <c r="D366" s="195"/>
      <c r="E366" s="195"/>
      <c r="F366" s="195"/>
      <c r="G366" s="195"/>
      <c r="H366" s="195"/>
      <c r="I366" s="195"/>
      <c r="J366" s="195"/>
      <c r="K366" s="195"/>
      <c r="L366" s="195"/>
      <c r="M366" s="195"/>
      <c r="N366" s="195"/>
      <c r="O366" s="195"/>
      <c r="P366" s="195"/>
      <c r="Q366" s="195"/>
      <c r="R366" s="195"/>
      <c r="S366" s="195"/>
      <c r="T366" s="195"/>
      <c r="U366" s="195"/>
      <c r="V366" s="195"/>
      <c r="W366" s="195"/>
      <c r="X366" s="195"/>
      <c r="Y366" s="195"/>
    </row>
    <row r="367" spans="1:25" ht="12.75" customHeight="1" x14ac:dyDescent="0.3">
      <c r="A367" s="195"/>
      <c r="B367" s="195"/>
      <c r="C367" s="195"/>
      <c r="D367" s="195"/>
      <c r="E367" s="195"/>
      <c r="F367" s="195"/>
      <c r="G367" s="195"/>
      <c r="H367" s="195"/>
      <c r="I367" s="195"/>
      <c r="J367" s="195"/>
      <c r="K367" s="195"/>
      <c r="L367" s="195"/>
      <c r="M367" s="195"/>
      <c r="N367" s="195"/>
      <c r="O367" s="195"/>
      <c r="P367" s="195"/>
      <c r="Q367" s="195"/>
      <c r="R367" s="195"/>
      <c r="S367" s="195"/>
      <c r="T367" s="195"/>
      <c r="U367" s="195"/>
      <c r="V367" s="195"/>
      <c r="W367" s="195"/>
      <c r="X367" s="195"/>
      <c r="Y367" s="195"/>
    </row>
    <row r="368" spans="1:25" ht="12.75" customHeight="1" x14ac:dyDescent="0.3">
      <c r="A368" s="195"/>
      <c r="B368" s="195"/>
      <c r="C368" s="195"/>
      <c r="D368" s="195"/>
      <c r="E368" s="195"/>
      <c r="F368" s="195"/>
      <c r="G368" s="195"/>
      <c r="H368" s="195"/>
      <c r="I368" s="195"/>
      <c r="J368" s="195"/>
      <c r="K368" s="195"/>
      <c r="L368" s="195"/>
      <c r="M368" s="195"/>
      <c r="N368" s="195"/>
      <c r="O368" s="195"/>
      <c r="P368" s="195"/>
      <c r="Q368" s="195"/>
      <c r="R368" s="195"/>
      <c r="S368" s="195"/>
      <c r="T368" s="195"/>
      <c r="U368" s="195"/>
      <c r="V368" s="195"/>
      <c r="W368" s="195"/>
      <c r="X368" s="195"/>
      <c r="Y368" s="195"/>
    </row>
    <row r="369" spans="1:25" ht="12.75" customHeight="1" x14ac:dyDescent="0.3">
      <c r="A369" s="195"/>
      <c r="B369" s="195"/>
      <c r="C369" s="195"/>
      <c r="D369" s="195"/>
      <c r="E369" s="195"/>
      <c r="F369" s="195"/>
      <c r="G369" s="195"/>
      <c r="H369" s="195"/>
      <c r="I369" s="195"/>
      <c r="J369" s="195"/>
      <c r="K369" s="195"/>
      <c r="L369" s="195"/>
      <c r="M369" s="195"/>
      <c r="N369" s="195"/>
      <c r="O369" s="195"/>
      <c r="P369" s="195"/>
      <c r="Q369" s="195"/>
      <c r="R369" s="195"/>
      <c r="S369" s="195"/>
      <c r="T369" s="195"/>
      <c r="U369" s="195"/>
      <c r="V369" s="195"/>
      <c r="W369" s="195"/>
      <c r="X369" s="195"/>
      <c r="Y369" s="195"/>
    </row>
    <row r="370" spans="1:25" ht="12.75" customHeight="1" x14ac:dyDescent="0.3">
      <c r="A370" s="195"/>
      <c r="B370" s="195"/>
      <c r="C370" s="195"/>
      <c r="D370" s="195"/>
      <c r="E370" s="195"/>
      <c r="F370" s="195"/>
      <c r="G370" s="195"/>
      <c r="H370" s="195"/>
      <c r="I370" s="195"/>
      <c r="J370" s="195"/>
      <c r="K370" s="195"/>
      <c r="L370" s="195"/>
      <c r="M370" s="195"/>
      <c r="N370" s="195"/>
      <c r="O370" s="195"/>
      <c r="P370" s="195"/>
      <c r="Q370" s="195"/>
      <c r="R370" s="195"/>
      <c r="S370" s="195"/>
      <c r="T370" s="195"/>
      <c r="U370" s="195"/>
      <c r="V370" s="195"/>
      <c r="W370" s="195"/>
      <c r="X370" s="195"/>
      <c r="Y370" s="195"/>
    </row>
    <row r="371" spans="1:25" ht="12.75" customHeight="1" x14ac:dyDescent="0.3">
      <c r="A371" s="195"/>
      <c r="B371" s="195"/>
      <c r="C371" s="195"/>
      <c r="D371" s="195"/>
      <c r="E371" s="195"/>
      <c r="F371" s="195"/>
      <c r="G371" s="195"/>
      <c r="H371" s="195"/>
      <c r="I371" s="195"/>
      <c r="J371" s="195"/>
      <c r="K371" s="195"/>
      <c r="L371" s="195"/>
      <c r="M371" s="195"/>
      <c r="N371" s="195"/>
      <c r="O371" s="195"/>
      <c r="P371" s="195"/>
      <c r="Q371" s="195"/>
      <c r="R371" s="195"/>
      <c r="S371" s="195"/>
      <c r="T371" s="195"/>
      <c r="U371" s="195"/>
      <c r="V371" s="195"/>
      <c r="W371" s="195"/>
      <c r="X371" s="195"/>
      <c r="Y371" s="195"/>
    </row>
    <row r="372" spans="1:25" ht="12.75" customHeight="1" x14ac:dyDescent="0.3">
      <c r="A372" s="195"/>
      <c r="B372" s="195"/>
      <c r="C372" s="195"/>
      <c r="D372" s="195"/>
      <c r="E372" s="195"/>
      <c r="F372" s="195"/>
      <c r="G372" s="195"/>
      <c r="H372" s="195"/>
      <c r="I372" s="195"/>
      <c r="J372" s="195"/>
      <c r="K372" s="195"/>
      <c r="L372" s="195"/>
      <c r="M372" s="195"/>
      <c r="N372" s="195"/>
      <c r="O372" s="195"/>
      <c r="P372" s="195"/>
      <c r="Q372" s="195"/>
      <c r="R372" s="195"/>
      <c r="S372" s="195"/>
      <c r="T372" s="195"/>
      <c r="U372" s="195"/>
      <c r="V372" s="195"/>
      <c r="W372" s="195"/>
      <c r="X372" s="195"/>
      <c r="Y372" s="195"/>
    </row>
    <row r="373" spans="1:25" ht="12.75" customHeight="1" x14ac:dyDescent="0.3">
      <c r="A373" s="195"/>
      <c r="B373" s="195"/>
      <c r="C373" s="195"/>
      <c r="D373" s="195"/>
      <c r="E373" s="195"/>
      <c r="F373" s="195"/>
      <c r="G373" s="195"/>
      <c r="H373" s="195"/>
      <c r="I373" s="195"/>
      <c r="J373" s="195"/>
      <c r="K373" s="195"/>
      <c r="L373" s="195"/>
      <c r="M373" s="195"/>
      <c r="N373" s="195"/>
      <c r="O373" s="195"/>
      <c r="P373" s="195"/>
      <c r="Q373" s="195"/>
      <c r="R373" s="195"/>
      <c r="S373" s="195"/>
      <c r="T373" s="195"/>
      <c r="U373" s="195"/>
      <c r="V373" s="195"/>
      <c r="W373" s="195"/>
      <c r="X373" s="195"/>
      <c r="Y373" s="195"/>
    </row>
    <row r="374" spans="1:25" ht="12.75" customHeight="1" x14ac:dyDescent="0.3">
      <c r="A374" s="195"/>
      <c r="B374" s="195"/>
      <c r="C374" s="195"/>
      <c r="D374" s="195"/>
      <c r="E374" s="195"/>
      <c r="F374" s="195"/>
      <c r="G374" s="195"/>
      <c r="H374" s="195"/>
      <c r="I374" s="195"/>
      <c r="J374" s="195"/>
      <c r="K374" s="195"/>
      <c r="L374" s="195"/>
      <c r="M374" s="195"/>
      <c r="N374" s="195"/>
      <c r="O374" s="195"/>
      <c r="P374" s="195"/>
      <c r="Q374" s="195"/>
      <c r="R374" s="195"/>
      <c r="S374" s="195"/>
      <c r="T374" s="195"/>
      <c r="U374" s="195"/>
      <c r="V374" s="195"/>
      <c r="W374" s="195"/>
      <c r="X374" s="195"/>
      <c r="Y374" s="195"/>
    </row>
    <row r="375" spans="1:25" ht="12.75" customHeight="1" x14ac:dyDescent="0.3">
      <c r="A375" s="195"/>
      <c r="B375" s="195"/>
      <c r="C375" s="195"/>
      <c r="D375" s="195"/>
      <c r="E375" s="195"/>
      <c r="F375" s="195"/>
      <c r="G375" s="195"/>
      <c r="H375" s="195"/>
      <c r="I375" s="195"/>
      <c r="J375" s="195"/>
      <c r="K375" s="195"/>
      <c r="L375" s="195"/>
      <c r="M375" s="195"/>
      <c r="N375" s="195"/>
      <c r="O375" s="195"/>
      <c r="P375" s="195"/>
      <c r="Q375" s="195"/>
      <c r="R375" s="195"/>
      <c r="S375" s="195"/>
      <c r="T375" s="195"/>
      <c r="U375" s="195"/>
      <c r="V375" s="195"/>
      <c r="W375" s="195"/>
      <c r="X375" s="195"/>
      <c r="Y375" s="195"/>
    </row>
    <row r="376" spans="1:25" ht="12.75" customHeight="1" x14ac:dyDescent="0.3">
      <c r="A376" s="195"/>
      <c r="B376" s="195"/>
      <c r="C376" s="195"/>
      <c r="D376" s="195"/>
      <c r="E376" s="195"/>
      <c r="F376" s="195"/>
      <c r="G376" s="195"/>
      <c r="H376" s="195"/>
      <c r="I376" s="195"/>
      <c r="J376" s="195"/>
      <c r="K376" s="195"/>
      <c r="L376" s="195"/>
      <c r="M376" s="195"/>
      <c r="N376" s="195"/>
      <c r="O376" s="195"/>
      <c r="P376" s="195"/>
      <c r="Q376" s="195"/>
      <c r="R376" s="195"/>
      <c r="S376" s="195"/>
      <c r="T376" s="195"/>
      <c r="U376" s="195"/>
      <c r="V376" s="195"/>
      <c r="W376" s="195"/>
      <c r="X376" s="195"/>
      <c r="Y376" s="195"/>
    </row>
    <row r="377" spans="1:25" ht="12.75" customHeight="1" x14ac:dyDescent="0.3">
      <c r="A377" s="195"/>
      <c r="B377" s="195"/>
      <c r="C377" s="195"/>
      <c r="D377" s="195"/>
      <c r="E377" s="195"/>
      <c r="F377" s="195"/>
      <c r="G377" s="195"/>
      <c r="H377" s="195"/>
      <c r="I377" s="195"/>
      <c r="J377" s="195"/>
      <c r="K377" s="195"/>
      <c r="L377" s="195"/>
      <c r="M377" s="195"/>
      <c r="N377" s="195"/>
      <c r="O377" s="195"/>
      <c r="P377" s="195"/>
      <c r="Q377" s="195"/>
      <c r="R377" s="195"/>
      <c r="S377" s="195"/>
      <c r="T377" s="195"/>
      <c r="U377" s="195"/>
      <c r="V377" s="195"/>
      <c r="W377" s="195"/>
      <c r="X377" s="195"/>
      <c r="Y377" s="195"/>
    </row>
    <row r="378" spans="1:25" ht="12.75" customHeight="1" x14ac:dyDescent="0.3">
      <c r="A378" s="195"/>
      <c r="B378" s="195"/>
      <c r="C378" s="195"/>
      <c r="D378" s="195"/>
      <c r="E378" s="195"/>
      <c r="F378" s="195"/>
      <c r="G378" s="195"/>
      <c r="H378" s="195"/>
      <c r="I378" s="195"/>
      <c r="J378" s="195"/>
      <c r="K378" s="195"/>
      <c r="L378" s="195"/>
      <c r="M378" s="195"/>
      <c r="N378" s="195"/>
      <c r="O378" s="195"/>
      <c r="P378" s="195"/>
      <c r="Q378" s="195"/>
      <c r="R378" s="195"/>
      <c r="S378" s="195"/>
      <c r="T378" s="195"/>
      <c r="U378" s="195"/>
      <c r="V378" s="195"/>
      <c r="W378" s="195"/>
      <c r="X378" s="195"/>
      <c r="Y378" s="195"/>
    </row>
    <row r="379" spans="1:25" ht="12.75" customHeight="1" x14ac:dyDescent="0.3">
      <c r="A379" s="195"/>
      <c r="B379" s="195"/>
      <c r="C379" s="195"/>
      <c r="D379" s="195"/>
      <c r="E379" s="195"/>
      <c r="F379" s="195"/>
      <c r="G379" s="195"/>
      <c r="H379" s="195"/>
      <c r="I379" s="195"/>
      <c r="J379" s="195"/>
      <c r="K379" s="195"/>
      <c r="L379" s="195"/>
      <c r="M379" s="195"/>
      <c r="N379" s="195"/>
      <c r="O379" s="195"/>
      <c r="P379" s="195"/>
      <c r="Q379" s="195"/>
      <c r="R379" s="195"/>
      <c r="S379" s="195"/>
      <c r="T379" s="195"/>
      <c r="U379" s="195"/>
      <c r="V379" s="195"/>
      <c r="W379" s="195"/>
      <c r="X379" s="195"/>
      <c r="Y379" s="195"/>
    </row>
    <row r="380" spans="1:25" ht="12.75" customHeight="1" x14ac:dyDescent="0.3">
      <c r="A380" s="195"/>
      <c r="B380" s="195"/>
      <c r="C380" s="195"/>
      <c r="D380" s="195"/>
      <c r="E380" s="195"/>
      <c r="F380" s="195"/>
      <c r="G380" s="195"/>
      <c r="H380" s="195"/>
      <c r="I380" s="195"/>
      <c r="J380" s="195"/>
      <c r="K380" s="195"/>
      <c r="L380" s="195"/>
      <c r="M380" s="195"/>
      <c r="N380" s="195"/>
      <c r="O380" s="195"/>
      <c r="P380" s="195"/>
      <c r="Q380" s="195"/>
      <c r="R380" s="195"/>
      <c r="S380" s="195"/>
      <c r="T380" s="195"/>
      <c r="U380" s="195"/>
      <c r="V380" s="195"/>
      <c r="W380" s="195"/>
      <c r="X380" s="195"/>
      <c r="Y380" s="195"/>
    </row>
    <row r="381" spans="1:25" ht="12.75" customHeight="1" x14ac:dyDescent="0.3">
      <c r="A381" s="195"/>
      <c r="B381" s="195"/>
      <c r="C381" s="195"/>
      <c r="D381" s="195"/>
      <c r="E381" s="195"/>
      <c r="F381" s="195"/>
      <c r="G381" s="195"/>
      <c r="H381" s="195"/>
      <c r="I381" s="195"/>
      <c r="J381" s="195"/>
      <c r="K381" s="195"/>
      <c r="L381" s="195"/>
      <c r="M381" s="195"/>
      <c r="N381" s="195"/>
      <c r="O381" s="195"/>
      <c r="P381" s="195"/>
      <c r="Q381" s="195"/>
      <c r="R381" s="195"/>
      <c r="S381" s="195"/>
      <c r="T381" s="195"/>
      <c r="U381" s="195"/>
      <c r="V381" s="195"/>
      <c r="W381" s="195"/>
      <c r="X381" s="195"/>
      <c r="Y381" s="195"/>
    </row>
    <row r="382" spans="1:25" ht="12.75" customHeight="1" x14ac:dyDescent="0.3">
      <c r="A382" s="195"/>
      <c r="B382" s="195"/>
      <c r="C382" s="195"/>
      <c r="D382" s="195"/>
      <c r="E382" s="195"/>
      <c r="F382" s="195"/>
      <c r="G382" s="195"/>
      <c r="H382" s="195"/>
      <c r="I382" s="195"/>
      <c r="J382" s="195"/>
      <c r="K382" s="195"/>
      <c r="L382" s="195"/>
      <c r="M382" s="195"/>
      <c r="N382" s="195"/>
      <c r="O382" s="195"/>
      <c r="P382" s="195"/>
      <c r="Q382" s="195"/>
      <c r="R382" s="195"/>
      <c r="S382" s="195"/>
      <c r="T382" s="195"/>
      <c r="U382" s="195"/>
      <c r="V382" s="195"/>
      <c r="W382" s="195"/>
      <c r="X382" s="195"/>
      <c r="Y382" s="195"/>
    </row>
    <row r="383" spans="1:25" ht="12.75" customHeight="1" x14ac:dyDescent="0.3">
      <c r="A383" s="195"/>
      <c r="B383" s="195"/>
      <c r="C383" s="195"/>
      <c r="D383" s="195"/>
      <c r="E383" s="195"/>
      <c r="F383" s="195"/>
      <c r="G383" s="195"/>
      <c r="H383" s="195"/>
      <c r="I383" s="195"/>
      <c r="J383" s="195"/>
      <c r="K383" s="195"/>
      <c r="L383" s="195"/>
      <c r="M383" s="195"/>
      <c r="N383" s="195"/>
      <c r="O383" s="195"/>
      <c r="P383" s="195"/>
      <c r="Q383" s="195"/>
      <c r="R383" s="195"/>
      <c r="S383" s="195"/>
      <c r="T383" s="195"/>
      <c r="U383" s="195"/>
      <c r="V383" s="195"/>
      <c r="W383" s="195"/>
      <c r="X383" s="195"/>
      <c r="Y383" s="195"/>
    </row>
    <row r="384" spans="1:25" ht="12.75" customHeight="1" x14ac:dyDescent="0.3">
      <c r="A384" s="195"/>
      <c r="B384" s="195"/>
      <c r="C384" s="195"/>
      <c r="D384" s="195"/>
      <c r="E384" s="195"/>
      <c r="F384" s="195"/>
      <c r="G384" s="195"/>
      <c r="H384" s="195"/>
      <c r="I384" s="195"/>
      <c r="J384" s="195"/>
      <c r="K384" s="195"/>
      <c r="L384" s="195"/>
      <c r="M384" s="195"/>
      <c r="N384" s="195"/>
      <c r="O384" s="195"/>
      <c r="P384" s="195"/>
      <c r="Q384" s="195"/>
      <c r="R384" s="195"/>
      <c r="S384" s="195"/>
      <c r="T384" s="195"/>
      <c r="U384" s="195"/>
      <c r="V384" s="195"/>
      <c r="W384" s="195"/>
      <c r="X384" s="195"/>
      <c r="Y384" s="195"/>
    </row>
    <row r="385" spans="1:25" ht="12.75" customHeight="1" x14ac:dyDescent="0.3">
      <c r="A385" s="195"/>
      <c r="B385" s="195"/>
      <c r="C385" s="195"/>
      <c r="D385" s="195"/>
      <c r="E385" s="195"/>
      <c r="F385" s="195"/>
      <c r="G385" s="195"/>
      <c r="H385" s="195"/>
      <c r="I385" s="195"/>
      <c r="J385" s="195"/>
      <c r="K385" s="195"/>
      <c r="L385" s="195"/>
      <c r="M385" s="195"/>
      <c r="N385" s="195"/>
      <c r="O385" s="195"/>
      <c r="P385" s="195"/>
      <c r="Q385" s="195"/>
      <c r="R385" s="195"/>
      <c r="S385" s="195"/>
      <c r="T385" s="195"/>
      <c r="U385" s="195"/>
      <c r="V385" s="195"/>
      <c r="W385" s="195"/>
      <c r="X385" s="195"/>
      <c r="Y385" s="195"/>
    </row>
    <row r="386" spans="1:25" ht="12.75" customHeight="1" x14ac:dyDescent="0.3">
      <c r="A386" s="195"/>
      <c r="B386" s="195"/>
      <c r="C386" s="195"/>
      <c r="D386" s="195"/>
      <c r="E386" s="195"/>
      <c r="F386" s="195"/>
      <c r="G386" s="195"/>
      <c r="H386" s="195"/>
      <c r="I386" s="195"/>
      <c r="J386" s="195"/>
      <c r="K386" s="195"/>
      <c r="L386" s="195"/>
      <c r="M386" s="195"/>
      <c r="N386" s="195"/>
      <c r="O386" s="195"/>
      <c r="P386" s="195"/>
      <c r="Q386" s="195"/>
      <c r="R386" s="195"/>
      <c r="S386" s="195"/>
      <c r="T386" s="195"/>
      <c r="U386" s="195"/>
      <c r="V386" s="195"/>
      <c r="W386" s="195"/>
      <c r="X386" s="195"/>
      <c r="Y386" s="195"/>
    </row>
    <row r="387" spans="1:25" ht="12.75" customHeight="1" x14ac:dyDescent="0.3">
      <c r="A387" s="195"/>
      <c r="B387" s="195"/>
      <c r="C387" s="195"/>
      <c r="D387" s="195"/>
      <c r="E387" s="195"/>
      <c r="F387" s="195"/>
      <c r="G387" s="195"/>
      <c r="H387" s="195"/>
      <c r="I387" s="195"/>
      <c r="J387" s="195"/>
      <c r="K387" s="195"/>
      <c r="L387" s="195"/>
      <c r="M387" s="195"/>
      <c r="N387" s="195"/>
      <c r="O387" s="195"/>
      <c r="P387" s="195"/>
      <c r="Q387" s="195"/>
      <c r="R387" s="195"/>
      <c r="S387" s="195"/>
      <c r="T387" s="195"/>
      <c r="U387" s="195"/>
      <c r="V387" s="195"/>
      <c r="W387" s="195"/>
      <c r="X387" s="195"/>
      <c r="Y387" s="195"/>
    </row>
    <row r="388" spans="1:25" ht="12.75" customHeight="1" x14ac:dyDescent="0.3">
      <c r="A388" s="195"/>
      <c r="B388" s="195"/>
      <c r="C388" s="195"/>
      <c r="D388" s="195"/>
      <c r="E388" s="195"/>
      <c r="F388" s="195"/>
      <c r="G388" s="195"/>
      <c r="H388" s="195"/>
      <c r="I388" s="195"/>
      <c r="J388" s="195"/>
      <c r="K388" s="195"/>
      <c r="L388" s="195"/>
      <c r="M388" s="195"/>
      <c r="N388" s="195"/>
      <c r="O388" s="195"/>
      <c r="P388" s="195"/>
      <c r="Q388" s="195"/>
      <c r="R388" s="195"/>
      <c r="S388" s="195"/>
      <c r="T388" s="195"/>
      <c r="U388" s="195"/>
      <c r="V388" s="195"/>
      <c r="W388" s="195"/>
      <c r="X388" s="195"/>
      <c r="Y388" s="195"/>
    </row>
    <row r="389" spans="1:25" ht="12.75" customHeight="1" x14ac:dyDescent="0.3">
      <c r="A389" s="195"/>
      <c r="B389" s="195"/>
      <c r="C389" s="195"/>
      <c r="D389" s="195"/>
      <c r="E389" s="195"/>
      <c r="F389" s="195"/>
      <c r="G389" s="195"/>
      <c r="H389" s="195"/>
      <c r="I389" s="195"/>
      <c r="J389" s="195"/>
      <c r="K389" s="195"/>
      <c r="L389" s="195"/>
      <c r="M389" s="195"/>
      <c r="N389" s="195"/>
      <c r="O389" s="195"/>
      <c r="P389" s="195"/>
      <c r="Q389" s="195"/>
      <c r="R389" s="195"/>
      <c r="S389" s="195"/>
      <c r="T389" s="195"/>
      <c r="U389" s="195"/>
      <c r="V389" s="195"/>
      <c r="W389" s="195"/>
      <c r="X389" s="195"/>
      <c r="Y389" s="195"/>
    </row>
    <row r="390" spans="1:25" ht="12.75" customHeight="1" x14ac:dyDescent="0.3">
      <c r="A390" s="195"/>
      <c r="B390" s="195"/>
      <c r="C390" s="195"/>
      <c r="D390" s="195"/>
      <c r="E390" s="195"/>
      <c r="F390" s="195"/>
      <c r="G390" s="195"/>
      <c r="H390" s="195"/>
      <c r="I390" s="195"/>
      <c r="J390" s="195"/>
      <c r="K390" s="195"/>
      <c r="L390" s="195"/>
      <c r="M390" s="195"/>
      <c r="N390" s="195"/>
      <c r="O390" s="195"/>
      <c r="P390" s="195"/>
      <c r="Q390" s="195"/>
      <c r="R390" s="195"/>
      <c r="S390" s="195"/>
      <c r="T390" s="195"/>
      <c r="U390" s="195"/>
      <c r="V390" s="195"/>
      <c r="W390" s="195"/>
      <c r="X390" s="195"/>
      <c r="Y390" s="195"/>
    </row>
    <row r="391" spans="1:25" ht="12.75" customHeight="1" x14ac:dyDescent="0.3">
      <c r="A391" s="195"/>
      <c r="B391" s="195"/>
      <c r="C391" s="195"/>
      <c r="D391" s="195"/>
      <c r="E391" s="195"/>
      <c r="F391" s="195"/>
      <c r="G391" s="195"/>
      <c r="H391" s="195"/>
      <c r="I391" s="195"/>
      <c r="J391" s="195"/>
      <c r="K391" s="195"/>
      <c r="L391" s="195"/>
      <c r="M391" s="195"/>
      <c r="N391" s="195"/>
      <c r="O391" s="195"/>
      <c r="P391" s="195"/>
      <c r="Q391" s="195"/>
      <c r="R391" s="195"/>
      <c r="S391" s="195"/>
      <c r="T391" s="195"/>
      <c r="U391" s="195"/>
      <c r="V391" s="195"/>
      <c r="W391" s="195"/>
      <c r="X391" s="195"/>
      <c r="Y391" s="195"/>
    </row>
    <row r="392" spans="1:25" ht="12.75" customHeight="1" x14ac:dyDescent="0.3">
      <c r="A392" s="195"/>
      <c r="B392" s="195"/>
      <c r="C392" s="195"/>
      <c r="D392" s="195"/>
      <c r="E392" s="195"/>
      <c r="F392" s="195"/>
      <c r="G392" s="195"/>
      <c r="H392" s="195"/>
      <c r="I392" s="195"/>
      <c r="J392" s="195"/>
      <c r="K392" s="195"/>
      <c r="L392" s="195"/>
      <c r="M392" s="195"/>
      <c r="N392" s="195"/>
      <c r="O392" s="195"/>
      <c r="P392" s="195"/>
      <c r="Q392" s="195"/>
      <c r="R392" s="195"/>
      <c r="S392" s="195"/>
      <c r="T392" s="195"/>
      <c r="U392" s="195"/>
      <c r="V392" s="195"/>
      <c r="W392" s="195"/>
      <c r="X392" s="195"/>
      <c r="Y392" s="195"/>
    </row>
    <row r="393" spans="1:25" ht="12.75" customHeight="1" x14ac:dyDescent="0.3">
      <c r="A393" s="195"/>
      <c r="B393" s="195"/>
      <c r="C393" s="195"/>
      <c r="D393" s="195"/>
      <c r="E393" s="195"/>
      <c r="F393" s="195"/>
      <c r="G393" s="195"/>
      <c r="H393" s="195"/>
      <c r="I393" s="195"/>
      <c r="J393" s="195"/>
      <c r="K393" s="195"/>
      <c r="L393" s="195"/>
      <c r="M393" s="195"/>
      <c r="N393" s="195"/>
      <c r="O393" s="195"/>
      <c r="P393" s="195"/>
      <c r="Q393" s="195"/>
      <c r="R393" s="195"/>
      <c r="S393" s="195"/>
      <c r="T393" s="195"/>
      <c r="U393" s="195"/>
      <c r="V393" s="195"/>
      <c r="W393" s="195"/>
      <c r="X393" s="195"/>
      <c r="Y393" s="195"/>
    </row>
    <row r="394" spans="1:25" ht="12.75" customHeight="1" x14ac:dyDescent="0.3">
      <c r="A394" s="195"/>
      <c r="B394" s="195"/>
      <c r="C394" s="195"/>
      <c r="D394" s="195"/>
      <c r="E394" s="195"/>
      <c r="F394" s="195"/>
      <c r="G394" s="195"/>
      <c r="H394" s="195"/>
      <c r="I394" s="195"/>
      <c r="J394" s="195"/>
      <c r="K394" s="195"/>
      <c r="L394" s="195"/>
      <c r="M394" s="195"/>
      <c r="N394" s="195"/>
      <c r="O394" s="195"/>
      <c r="P394" s="195"/>
      <c r="Q394" s="195"/>
      <c r="R394" s="195"/>
      <c r="S394" s="195"/>
      <c r="T394" s="195"/>
      <c r="U394" s="195"/>
      <c r="V394" s="195"/>
      <c r="W394" s="195"/>
      <c r="X394" s="195"/>
      <c r="Y394" s="195"/>
    </row>
    <row r="395" spans="1:25" ht="12.75" customHeight="1" x14ac:dyDescent="0.3">
      <c r="A395" s="195"/>
      <c r="B395" s="195"/>
      <c r="C395" s="195"/>
      <c r="D395" s="195"/>
      <c r="E395" s="195"/>
      <c r="F395" s="195"/>
      <c r="G395" s="195"/>
      <c r="H395" s="195"/>
      <c r="I395" s="195"/>
      <c r="J395" s="195"/>
      <c r="K395" s="195"/>
      <c r="L395" s="195"/>
      <c r="M395" s="195"/>
      <c r="N395" s="195"/>
      <c r="O395" s="195"/>
      <c r="P395" s="195"/>
      <c r="Q395" s="195"/>
      <c r="R395" s="195"/>
      <c r="S395" s="195"/>
      <c r="T395" s="195"/>
      <c r="U395" s="195"/>
      <c r="V395" s="195"/>
      <c r="W395" s="195"/>
      <c r="X395" s="195"/>
      <c r="Y395" s="195"/>
    </row>
    <row r="396" spans="1:25" ht="12.75" customHeight="1" x14ac:dyDescent="0.3">
      <c r="A396" s="195"/>
      <c r="B396" s="195"/>
      <c r="C396" s="195"/>
      <c r="D396" s="195"/>
      <c r="E396" s="195"/>
      <c r="F396" s="195"/>
      <c r="G396" s="195"/>
      <c r="H396" s="195"/>
      <c r="I396" s="195"/>
      <c r="J396" s="195"/>
      <c r="K396" s="195"/>
      <c r="L396" s="195"/>
      <c r="M396" s="195"/>
      <c r="N396" s="195"/>
      <c r="O396" s="195"/>
      <c r="P396" s="195"/>
      <c r="Q396" s="195"/>
      <c r="R396" s="195"/>
      <c r="S396" s="195"/>
      <c r="T396" s="195"/>
      <c r="U396" s="195"/>
      <c r="V396" s="195"/>
      <c r="W396" s="195"/>
      <c r="X396" s="195"/>
      <c r="Y396" s="195"/>
    </row>
    <row r="397" spans="1:25" ht="12.75" customHeight="1" x14ac:dyDescent="0.3">
      <c r="A397" s="195"/>
      <c r="B397" s="195"/>
      <c r="C397" s="195"/>
      <c r="D397" s="195"/>
      <c r="E397" s="195"/>
      <c r="F397" s="195"/>
      <c r="G397" s="195"/>
      <c r="H397" s="195"/>
      <c r="I397" s="195"/>
      <c r="J397" s="195"/>
      <c r="K397" s="195"/>
      <c r="L397" s="195"/>
      <c r="M397" s="195"/>
      <c r="N397" s="195"/>
      <c r="O397" s="195"/>
      <c r="P397" s="195"/>
      <c r="Q397" s="195"/>
      <c r="R397" s="195"/>
      <c r="S397" s="195"/>
      <c r="T397" s="195"/>
      <c r="U397" s="195"/>
      <c r="V397" s="195"/>
      <c r="W397" s="195"/>
      <c r="X397" s="195"/>
      <c r="Y397" s="195"/>
    </row>
    <row r="398" spans="1:25" ht="12.75" customHeight="1" x14ac:dyDescent="0.3">
      <c r="A398" s="195"/>
      <c r="B398" s="195"/>
      <c r="C398" s="195"/>
      <c r="D398" s="195"/>
      <c r="E398" s="195"/>
      <c r="F398" s="195"/>
      <c r="G398" s="195"/>
      <c r="H398" s="195"/>
      <c r="I398" s="195"/>
      <c r="J398" s="195"/>
      <c r="K398" s="195"/>
      <c r="L398" s="195"/>
      <c r="M398" s="195"/>
      <c r="N398" s="195"/>
      <c r="O398" s="195"/>
      <c r="P398" s="195"/>
      <c r="Q398" s="195"/>
      <c r="R398" s="195"/>
      <c r="S398" s="195"/>
      <c r="T398" s="195"/>
      <c r="U398" s="195"/>
      <c r="V398" s="195"/>
      <c r="W398" s="195"/>
      <c r="X398" s="195"/>
      <c r="Y398" s="195"/>
    </row>
    <row r="399" spans="1:25" ht="12.75" customHeight="1" x14ac:dyDescent="0.3">
      <c r="A399" s="195"/>
      <c r="B399" s="195"/>
      <c r="C399" s="195"/>
      <c r="D399" s="195"/>
      <c r="E399" s="195"/>
      <c r="F399" s="195"/>
      <c r="G399" s="195"/>
      <c r="H399" s="195"/>
      <c r="I399" s="195"/>
      <c r="J399" s="195"/>
      <c r="K399" s="195"/>
      <c r="L399" s="195"/>
      <c r="M399" s="195"/>
      <c r="N399" s="195"/>
      <c r="O399" s="195"/>
      <c r="P399" s="195"/>
      <c r="Q399" s="195"/>
      <c r="R399" s="195"/>
      <c r="S399" s="195"/>
      <c r="T399" s="195"/>
      <c r="U399" s="195"/>
      <c r="V399" s="195"/>
      <c r="W399" s="195"/>
      <c r="X399" s="195"/>
      <c r="Y399" s="195"/>
    </row>
    <row r="400" spans="1:25" ht="12.75" customHeight="1" x14ac:dyDescent="0.3">
      <c r="A400" s="195"/>
      <c r="B400" s="195"/>
      <c r="C400" s="195"/>
      <c r="D400" s="195"/>
      <c r="E400" s="195"/>
      <c r="F400" s="195"/>
      <c r="G400" s="195"/>
      <c r="H400" s="195"/>
      <c r="I400" s="195"/>
      <c r="J400" s="195"/>
      <c r="K400" s="195"/>
      <c r="L400" s="195"/>
      <c r="M400" s="195"/>
      <c r="N400" s="195"/>
      <c r="O400" s="195"/>
      <c r="P400" s="195"/>
      <c r="Q400" s="195"/>
      <c r="R400" s="195"/>
      <c r="S400" s="195"/>
      <c r="T400" s="195"/>
      <c r="U400" s="195"/>
      <c r="V400" s="195"/>
      <c r="W400" s="195"/>
      <c r="X400" s="195"/>
      <c r="Y400" s="195"/>
    </row>
    <row r="401" spans="1:25" ht="12.75" customHeight="1" x14ac:dyDescent="0.3">
      <c r="A401" s="195"/>
      <c r="B401" s="195"/>
      <c r="C401" s="195"/>
      <c r="D401" s="195"/>
      <c r="E401" s="195"/>
      <c r="F401" s="195"/>
      <c r="G401" s="195"/>
      <c r="H401" s="195"/>
      <c r="I401" s="195"/>
      <c r="J401" s="195"/>
      <c r="K401" s="195"/>
      <c r="L401" s="195"/>
      <c r="M401" s="195"/>
      <c r="N401" s="195"/>
      <c r="O401" s="195"/>
      <c r="P401" s="195"/>
      <c r="Q401" s="195"/>
      <c r="R401" s="195"/>
      <c r="S401" s="195"/>
      <c r="T401" s="195"/>
      <c r="U401" s="195"/>
      <c r="V401" s="195"/>
      <c r="W401" s="195"/>
      <c r="X401" s="195"/>
      <c r="Y401" s="195"/>
    </row>
    <row r="402" spans="1:25" ht="12.75" customHeight="1" x14ac:dyDescent="0.3">
      <c r="A402" s="195"/>
      <c r="B402" s="195"/>
      <c r="C402" s="195"/>
      <c r="D402" s="195"/>
      <c r="E402" s="195"/>
      <c r="F402" s="195"/>
      <c r="G402" s="195"/>
      <c r="H402" s="195"/>
      <c r="I402" s="195"/>
      <c r="J402" s="195"/>
      <c r="K402" s="195"/>
      <c r="L402" s="195"/>
      <c r="M402" s="195"/>
      <c r="N402" s="195"/>
      <c r="O402" s="195"/>
      <c r="P402" s="195"/>
      <c r="Q402" s="195"/>
      <c r="R402" s="195"/>
      <c r="S402" s="195"/>
      <c r="T402" s="195"/>
      <c r="U402" s="195"/>
      <c r="V402" s="195"/>
      <c r="W402" s="195"/>
      <c r="X402" s="195"/>
      <c r="Y402" s="195"/>
    </row>
    <row r="403" spans="1:25" ht="12.75" customHeight="1" x14ac:dyDescent="0.3">
      <c r="A403" s="195"/>
      <c r="B403" s="195"/>
      <c r="C403" s="195"/>
      <c r="D403" s="195"/>
      <c r="E403" s="195"/>
      <c r="F403" s="195"/>
      <c r="G403" s="195"/>
      <c r="H403" s="195"/>
      <c r="I403" s="195"/>
      <c r="J403" s="195"/>
      <c r="K403" s="195"/>
      <c r="L403" s="195"/>
      <c r="M403" s="195"/>
      <c r="N403" s="195"/>
      <c r="O403" s="195"/>
      <c r="P403" s="195"/>
      <c r="Q403" s="195"/>
      <c r="R403" s="195"/>
      <c r="S403" s="195"/>
      <c r="T403" s="195"/>
      <c r="U403" s="195"/>
      <c r="V403" s="195"/>
      <c r="W403" s="195"/>
      <c r="X403" s="195"/>
      <c r="Y403" s="195"/>
    </row>
    <row r="404" spans="1:25" ht="12.75" customHeight="1" x14ac:dyDescent="0.3">
      <c r="A404" s="195"/>
      <c r="B404" s="195"/>
      <c r="C404" s="195"/>
      <c r="D404" s="195"/>
      <c r="E404" s="195"/>
      <c r="F404" s="195"/>
      <c r="G404" s="195"/>
      <c r="H404" s="195"/>
      <c r="I404" s="195"/>
      <c r="J404" s="195"/>
      <c r="K404" s="195"/>
      <c r="L404" s="195"/>
      <c r="M404" s="195"/>
      <c r="N404" s="195"/>
      <c r="O404" s="195"/>
      <c r="P404" s="195"/>
      <c r="Q404" s="195"/>
      <c r="R404" s="195"/>
      <c r="S404" s="195"/>
      <c r="T404" s="195"/>
      <c r="U404" s="195"/>
      <c r="V404" s="195"/>
      <c r="W404" s="195"/>
      <c r="X404" s="195"/>
      <c r="Y404" s="195"/>
    </row>
    <row r="405" spans="1:25" ht="12.75" customHeight="1" x14ac:dyDescent="0.3">
      <c r="A405" s="195"/>
      <c r="B405" s="195"/>
      <c r="C405" s="195"/>
      <c r="D405" s="195"/>
      <c r="E405" s="195"/>
      <c r="F405" s="195"/>
      <c r="G405" s="195"/>
      <c r="H405" s="195"/>
      <c r="I405" s="195"/>
      <c r="J405" s="195"/>
      <c r="K405" s="195"/>
      <c r="L405" s="195"/>
      <c r="M405" s="195"/>
      <c r="N405" s="195"/>
      <c r="O405" s="195"/>
      <c r="P405" s="195"/>
      <c r="Q405" s="195"/>
      <c r="R405" s="195"/>
      <c r="S405" s="195"/>
      <c r="T405" s="195"/>
      <c r="U405" s="195"/>
      <c r="V405" s="195"/>
      <c r="W405" s="195"/>
      <c r="X405" s="195"/>
      <c r="Y405" s="195"/>
    </row>
    <row r="406" spans="1:25" ht="12.75" customHeight="1" x14ac:dyDescent="0.3">
      <c r="A406" s="195"/>
      <c r="B406" s="195"/>
      <c r="C406" s="195"/>
      <c r="D406" s="195"/>
      <c r="E406" s="195"/>
      <c r="F406" s="195"/>
      <c r="G406" s="195"/>
      <c r="H406" s="195"/>
      <c r="I406" s="195"/>
      <c r="J406" s="195"/>
      <c r="K406" s="195"/>
      <c r="L406" s="195"/>
      <c r="M406" s="195"/>
      <c r="N406" s="195"/>
      <c r="O406" s="195"/>
      <c r="P406" s="195"/>
      <c r="Q406" s="195"/>
      <c r="R406" s="195"/>
      <c r="S406" s="195"/>
      <c r="T406" s="195"/>
      <c r="U406" s="195"/>
      <c r="V406" s="195"/>
      <c r="W406" s="195"/>
      <c r="X406" s="195"/>
      <c r="Y406" s="195"/>
    </row>
    <row r="407" spans="1:25" ht="12.75" customHeight="1" x14ac:dyDescent="0.3">
      <c r="A407" s="195"/>
      <c r="B407" s="195"/>
      <c r="C407" s="195"/>
      <c r="D407" s="195"/>
      <c r="E407" s="195"/>
      <c r="F407" s="195"/>
      <c r="G407" s="195"/>
      <c r="H407" s="195"/>
      <c r="I407" s="195"/>
      <c r="J407" s="195"/>
      <c r="K407" s="195"/>
      <c r="L407" s="195"/>
      <c r="M407" s="195"/>
      <c r="N407" s="195"/>
      <c r="O407" s="195"/>
      <c r="P407" s="195"/>
      <c r="Q407" s="195"/>
      <c r="R407" s="195"/>
      <c r="S407" s="195"/>
      <c r="T407" s="195"/>
      <c r="U407" s="195"/>
      <c r="V407" s="195"/>
      <c r="W407" s="195"/>
      <c r="X407" s="195"/>
      <c r="Y407" s="195"/>
    </row>
    <row r="408" spans="1:25" ht="12.75" customHeight="1" x14ac:dyDescent="0.3">
      <c r="A408" s="195"/>
      <c r="B408" s="195"/>
      <c r="C408" s="195"/>
      <c r="D408" s="195"/>
      <c r="E408" s="195"/>
      <c r="F408" s="195"/>
      <c r="G408" s="195"/>
      <c r="H408" s="195"/>
      <c r="I408" s="195"/>
      <c r="J408" s="195"/>
      <c r="K408" s="195"/>
      <c r="L408" s="195"/>
      <c r="M408" s="195"/>
      <c r="N408" s="195"/>
      <c r="O408" s="195"/>
      <c r="P408" s="195"/>
      <c r="Q408" s="195"/>
      <c r="R408" s="195"/>
      <c r="S408" s="195"/>
      <c r="T408" s="195"/>
      <c r="U408" s="195"/>
      <c r="V408" s="195"/>
      <c r="W408" s="195"/>
      <c r="X408" s="195"/>
      <c r="Y408" s="195"/>
    </row>
    <row r="409" spans="1:25" ht="12.75" customHeight="1" x14ac:dyDescent="0.3">
      <c r="A409" s="195"/>
      <c r="B409" s="195"/>
      <c r="C409" s="195"/>
      <c r="D409" s="195"/>
      <c r="E409" s="195"/>
      <c r="F409" s="195"/>
      <c r="G409" s="195"/>
      <c r="H409" s="195"/>
      <c r="I409" s="195"/>
      <c r="J409" s="195"/>
      <c r="K409" s="195"/>
      <c r="L409" s="195"/>
      <c r="M409" s="195"/>
      <c r="N409" s="195"/>
      <c r="O409" s="195"/>
      <c r="P409" s="195"/>
      <c r="Q409" s="195"/>
      <c r="R409" s="195"/>
      <c r="S409" s="195"/>
      <c r="T409" s="195"/>
      <c r="U409" s="195"/>
      <c r="V409" s="195"/>
      <c r="W409" s="195"/>
      <c r="X409" s="195"/>
      <c r="Y409" s="195"/>
    </row>
    <row r="410" spans="1:25" ht="12.75" customHeight="1" x14ac:dyDescent="0.3">
      <c r="A410" s="195"/>
      <c r="B410" s="195"/>
      <c r="C410" s="195"/>
      <c r="D410" s="195"/>
      <c r="E410" s="195"/>
      <c r="F410" s="195"/>
      <c r="G410" s="195"/>
      <c r="H410" s="195"/>
      <c r="I410" s="195"/>
      <c r="J410" s="195"/>
      <c r="K410" s="195"/>
      <c r="L410" s="195"/>
      <c r="M410" s="195"/>
      <c r="N410" s="195"/>
      <c r="O410" s="195"/>
      <c r="P410" s="195"/>
      <c r="Q410" s="195"/>
      <c r="R410" s="195"/>
      <c r="S410" s="195"/>
      <c r="T410" s="195"/>
      <c r="U410" s="195"/>
      <c r="V410" s="195"/>
      <c r="W410" s="195"/>
      <c r="X410" s="195"/>
      <c r="Y410" s="195"/>
    </row>
    <row r="411" spans="1:25" ht="12.75" customHeight="1" x14ac:dyDescent="0.3">
      <c r="A411" s="195"/>
      <c r="B411" s="195"/>
      <c r="C411" s="195"/>
      <c r="D411" s="195"/>
      <c r="E411" s="195"/>
      <c r="F411" s="195"/>
      <c r="G411" s="195"/>
      <c r="H411" s="195"/>
      <c r="I411" s="195"/>
      <c r="J411" s="195"/>
      <c r="K411" s="195"/>
      <c r="L411" s="195"/>
      <c r="M411" s="195"/>
      <c r="N411" s="195"/>
      <c r="O411" s="195"/>
      <c r="P411" s="195"/>
      <c r="Q411" s="195"/>
      <c r="R411" s="195"/>
      <c r="S411" s="195"/>
      <c r="T411" s="195"/>
      <c r="U411" s="195"/>
      <c r="V411" s="195"/>
      <c r="W411" s="195"/>
      <c r="X411" s="195"/>
      <c r="Y411" s="195"/>
    </row>
    <row r="412" spans="1:25" ht="12.75" customHeight="1" x14ac:dyDescent="0.3">
      <c r="A412" s="195"/>
      <c r="B412" s="195"/>
      <c r="C412" s="195"/>
      <c r="D412" s="195"/>
      <c r="E412" s="195"/>
      <c r="F412" s="195"/>
      <c r="G412" s="195"/>
      <c r="H412" s="195"/>
      <c r="I412" s="195"/>
      <c r="J412" s="195"/>
      <c r="K412" s="195"/>
      <c r="L412" s="195"/>
      <c r="M412" s="195"/>
      <c r="N412" s="195"/>
      <c r="O412" s="195"/>
      <c r="P412" s="195"/>
      <c r="Q412" s="195"/>
      <c r="R412" s="195"/>
      <c r="S412" s="195"/>
      <c r="T412" s="195"/>
      <c r="U412" s="195"/>
      <c r="V412" s="195"/>
      <c r="W412" s="195"/>
      <c r="X412" s="195"/>
      <c r="Y412" s="195"/>
    </row>
    <row r="413" spans="1:25" ht="12.75" customHeight="1" x14ac:dyDescent="0.3">
      <c r="A413" s="195"/>
      <c r="B413" s="195"/>
      <c r="C413" s="195"/>
      <c r="D413" s="195"/>
      <c r="E413" s="195"/>
      <c r="F413" s="195"/>
      <c r="G413" s="195"/>
      <c r="H413" s="195"/>
      <c r="I413" s="195"/>
      <c r="J413" s="195"/>
      <c r="K413" s="195"/>
      <c r="L413" s="195"/>
      <c r="M413" s="195"/>
      <c r="N413" s="195"/>
      <c r="O413" s="195"/>
      <c r="P413" s="195"/>
      <c r="Q413" s="195"/>
      <c r="R413" s="195"/>
      <c r="S413" s="195"/>
      <c r="T413" s="195"/>
      <c r="U413" s="195"/>
      <c r="V413" s="195"/>
      <c r="W413" s="195"/>
      <c r="X413" s="195"/>
      <c r="Y413" s="195"/>
    </row>
    <row r="414" spans="1:25" ht="12.75" customHeight="1" x14ac:dyDescent="0.3">
      <c r="A414" s="195"/>
      <c r="B414" s="195"/>
      <c r="C414" s="195"/>
      <c r="D414" s="195"/>
      <c r="E414" s="195"/>
      <c r="F414" s="195"/>
      <c r="G414" s="195"/>
      <c r="H414" s="195"/>
      <c r="I414" s="195"/>
      <c r="J414" s="195"/>
      <c r="K414" s="195"/>
      <c r="L414" s="195"/>
      <c r="M414" s="195"/>
      <c r="N414" s="195"/>
      <c r="O414" s="195"/>
      <c r="P414" s="195"/>
      <c r="Q414" s="195"/>
      <c r="R414" s="195"/>
      <c r="S414" s="195"/>
      <c r="T414" s="195"/>
      <c r="U414" s="195"/>
      <c r="V414" s="195"/>
      <c r="W414" s="195"/>
      <c r="X414" s="195"/>
      <c r="Y414" s="195"/>
    </row>
    <row r="415" spans="1:25" ht="12.75" customHeight="1" x14ac:dyDescent="0.3">
      <c r="A415" s="195"/>
      <c r="B415" s="195"/>
      <c r="C415" s="195"/>
      <c r="D415" s="195"/>
      <c r="E415" s="195"/>
      <c r="F415" s="195"/>
      <c r="G415" s="195"/>
      <c r="H415" s="195"/>
      <c r="I415" s="195"/>
      <c r="J415" s="195"/>
      <c r="K415" s="195"/>
      <c r="L415" s="195"/>
      <c r="M415" s="195"/>
      <c r="N415" s="195"/>
      <c r="O415" s="195"/>
      <c r="P415" s="195"/>
      <c r="Q415" s="195"/>
      <c r="R415" s="195"/>
      <c r="S415" s="195"/>
      <c r="T415" s="195"/>
      <c r="U415" s="195"/>
      <c r="V415" s="195"/>
      <c r="W415" s="195"/>
      <c r="X415" s="195"/>
      <c r="Y415" s="195"/>
    </row>
    <row r="416" spans="1:25" ht="12.75" customHeight="1" x14ac:dyDescent="0.3">
      <c r="A416" s="195"/>
      <c r="B416" s="195"/>
      <c r="C416" s="195"/>
      <c r="D416" s="195"/>
      <c r="E416" s="195"/>
      <c r="F416" s="195"/>
      <c r="G416" s="195"/>
      <c r="H416" s="195"/>
      <c r="I416" s="195"/>
      <c r="J416" s="195"/>
      <c r="K416" s="195"/>
      <c r="L416" s="195"/>
      <c r="M416" s="195"/>
      <c r="N416" s="195"/>
      <c r="O416" s="195"/>
      <c r="P416" s="195"/>
      <c r="Q416" s="195"/>
      <c r="R416" s="195"/>
      <c r="S416" s="195"/>
      <c r="T416" s="195"/>
      <c r="U416" s="195"/>
      <c r="V416" s="195"/>
      <c r="W416" s="195"/>
      <c r="X416" s="195"/>
      <c r="Y416" s="195"/>
    </row>
    <row r="417" spans="1:25" ht="12.75" customHeight="1" x14ac:dyDescent="0.3">
      <c r="A417" s="195"/>
      <c r="B417" s="195"/>
      <c r="C417" s="195"/>
      <c r="D417" s="195"/>
      <c r="E417" s="195"/>
      <c r="F417" s="195"/>
      <c r="G417" s="195"/>
      <c r="H417" s="195"/>
      <c r="I417" s="195"/>
      <c r="J417" s="195"/>
      <c r="K417" s="195"/>
      <c r="L417" s="195"/>
      <c r="M417" s="195"/>
      <c r="N417" s="195"/>
      <c r="O417" s="195"/>
      <c r="P417" s="195"/>
      <c r="Q417" s="195"/>
      <c r="R417" s="195"/>
      <c r="S417" s="195"/>
      <c r="T417" s="195"/>
      <c r="U417" s="195"/>
      <c r="V417" s="195"/>
      <c r="W417" s="195"/>
      <c r="X417" s="195"/>
      <c r="Y417" s="195"/>
    </row>
    <row r="418" spans="1:25" ht="12.75" customHeight="1" x14ac:dyDescent="0.3">
      <c r="A418" s="195"/>
      <c r="B418" s="195"/>
      <c r="C418" s="195"/>
      <c r="D418" s="195"/>
      <c r="E418" s="195"/>
      <c r="F418" s="195"/>
      <c r="G418" s="195"/>
      <c r="H418" s="195"/>
      <c r="I418" s="195"/>
      <c r="J418" s="195"/>
      <c r="K418" s="195"/>
      <c r="L418" s="195"/>
      <c r="M418" s="195"/>
      <c r="N418" s="195"/>
      <c r="O418" s="195"/>
      <c r="P418" s="195"/>
      <c r="Q418" s="195"/>
      <c r="R418" s="195"/>
      <c r="S418" s="195"/>
      <c r="T418" s="195"/>
      <c r="U418" s="195"/>
      <c r="V418" s="195"/>
      <c r="W418" s="195"/>
      <c r="X418" s="195"/>
      <c r="Y418" s="195"/>
    </row>
    <row r="419" spans="1:25" ht="12.75" customHeight="1" x14ac:dyDescent="0.3">
      <c r="A419" s="195"/>
      <c r="B419" s="195"/>
      <c r="C419" s="195"/>
      <c r="D419" s="195"/>
      <c r="E419" s="195"/>
      <c r="F419" s="195"/>
      <c r="G419" s="195"/>
      <c r="H419" s="195"/>
      <c r="I419" s="195"/>
      <c r="J419" s="195"/>
      <c r="K419" s="195"/>
      <c r="L419" s="195"/>
      <c r="M419" s="195"/>
      <c r="N419" s="195"/>
      <c r="O419" s="195"/>
      <c r="P419" s="195"/>
      <c r="Q419" s="195"/>
      <c r="R419" s="195"/>
      <c r="S419" s="195"/>
      <c r="T419" s="195"/>
      <c r="U419" s="195"/>
      <c r="V419" s="195"/>
      <c r="W419" s="195"/>
      <c r="X419" s="195"/>
      <c r="Y419" s="195"/>
    </row>
    <row r="420" spans="1:25" ht="12.75" customHeight="1" x14ac:dyDescent="0.3">
      <c r="A420" s="195"/>
      <c r="B420" s="195"/>
      <c r="C420" s="195"/>
      <c r="D420" s="195"/>
      <c r="E420" s="195"/>
      <c r="F420" s="195"/>
      <c r="G420" s="195"/>
      <c r="H420" s="195"/>
      <c r="I420" s="195"/>
      <c r="J420" s="195"/>
      <c r="K420" s="195"/>
      <c r="L420" s="195"/>
      <c r="M420" s="195"/>
      <c r="N420" s="195"/>
      <c r="O420" s="195"/>
      <c r="P420" s="195"/>
      <c r="Q420" s="195"/>
      <c r="R420" s="195"/>
      <c r="S420" s="195"/>
      <c r="T420" s="195"/>
      <c r="U420" s="195"/>
      <c r="V420" s="195"/>
      <c r="W420" s="195"/>
      <c r="X420" s="195"/>
      <c r="Y420" s="195"/>
    </row>
    <row r="421" spans="1:25" ht="12.75" customHeight="1" x14ac:dyDescent="0.3">
      <c r="A421" s="195"/>
      <c r="B421" s="195"/>
      <c r="C421" s="195"/>
      <c r="D421" s="195"/>
      <c r="E421" s="195"/>
      <c r="F421" s="195"/>
      <c r="G421" s="195"/>
      <c r="H421" s="195"/>
      <c r="I421" s="195"/>
      <c r="J421" s="195"/>
      <c r="K421" s="195"/>
      <c r="L421" s="195"/>
      <c r="M421" s="195"/>
      <c r="N421" s="195"/>
      <c r="O421" s="195"/>
      <c r="P421" s="195"/>
      <c r="Q421" s="195"/>
      <c r="R421" s="195"/>
      <c r="S421" s="195"/>
      <c r="T421" s="195"/>
      <c r="U421" s="195"/>
      <c r="V421" s="195"/>
      <c r="W421" s="195"/>
      <c r="X421" s="195"/>
      <c r="Y421" s="195"/>
    </row>
    <row r="422" spans="1:25" ht="12.75" customHeight="1" x14ac:dyDescent="0.3">
      <c r="A422" s="195"/>
      <c r="B422" s="195"/>
      <c r="C422" s="195"/>
      <c r="D422" s="195"/>
      <c r="E422" s="195"/>
      <c r="F422" s="195"/>
      <c r="G422" s="195"/>
      <c r="H422" s="195"/>
      <c r="I422" s="195"/>
      <c r="J422" s="195"/>
      <c r="K422" s="195"/>
      <c r="L422" s="195"/>
      <c r="M422" s="195"/>
      <c r="N422" s="195"/>
      <c r="O422" s="195"/>
      <c r="P422" s="195"/>
      <c r="Q422" s="195"/>
      <c r="R422" s="195"/>
      <c r="S422" s="195"/>
      <c r="T422" s="195"/>
      <c r="U422" s="195"/>
      <c r="V422" s="195"/>
      <c r="W422" s="195"/>
      <c r="X422" s="195"/>
      <c r="Y422" s="195"/>
    </row>
    <row r="423" spans="1:25" ht="12.75" customHeight="1" x14ac:dyDescent="0.3">
      <c r="A423" s="195"/>
      <c r="B423" s="195"/>
      <c r="C423" s="195"/>
      <c r="D423" s="195"/>
      <c r="E423" s="195"/>
      <c r="F423" s="195"/>
      <c r="G423" s="195"/>
      <c r="H423" s="195"/>
      <c r="I423" s="195"/>
      <c r="J423" s="195"/>
      <c r="K423" s="195"/>
      <c r="L423" s="195"/>
      <c r="M423" s="195"/>
      <c r="N423" s="195"/>
      <c r="O423" s="195"/>
      <c r="P423" s="195"/>
      <c r="Q423" s="195"/>
      <c r="R423" s="195"/>
      <c r="S423" s="195"/>
      <c r="T423" s="195"/>
      <c r="U423" s="195"/>
      <c r="V423" s="195"/>
      <c r="W423" s="195"/>
      <c r="X423" s="195"/>
      <c r="Y423" s="195"/>
    </row>
    <row r="424" spans="1:25" ht="12.75" customHeight="1" x14ac:dyDescent="0.3">
      <c r="A424" s="195"/>
      <c r="B424" s="195"/>
      <c r="C424" s="195"/>
      <c r="D424" s="195"/>
      <c r="E424" s="195"/>
      <c r="F424" s="195"/>
      <c r="G424" s="195"/>
      <c r="H424" s="195"/>
      <c r="I424" s="195"/>
      <c r="J424" s="195"/>
      <c r="K424" s="195"/>
      <c r="L424" s="195"/>
      <c r="M424" s="195"/>
      <c r="N424" s="195"/>
      <c r="O424" s="195"/>
      <c r="P424" s="195"/>
      <c r="Q424" s="195"/>
      <c r="R424" s="195"/>
      <c r="S424" s="195"/>
      <c r="T424" s="195"/>
      <c r="U424" s="195"/>
      <c r="V424" s="195"/>
      <c r="W424" s="195"/>
      <c r="X424" s="195"/>
      <c r="Y424" s="195"/>
    </row>
    <row r="425" spans="1:25" ht="12.75" customHeight="1" x14ac:dyDescent="0.3">
      <c r="A425" s="195"/>
      <c r="B425" s="195"/>
      <c r="C425" s="195"/>
      <c r="D425" s="195"/>
      <c r="E425" s="195"/>
      <c r="F425" s="195"/>
      <c r="G425" s="195"/>
      <c r="H425" s="195"/>
      <c r="I425" s="195"/>
      <c r="J425" s="195"/>
      <c r="K425" s="195"/>
      <c r="L425" s="195"/>
      <c r="M425" s="195"/>
      <c r="N425" s="195"/>
      <c r="O425" s="195"/>
      <c r="P425" s="195"/>
      <c r="Q425" s="195"/>
      <c r="R425" s="195"/>
      <c r="S425" s="195"/>
      <c r="T425" s="195"/>
      <c r="U425" s="195"/>
      <c r="V425" s="195"/>
      <c r="W425" s="195"/>
      <c r="X425" s="195"/>
      <c r="Y425" s="195"/>
    </row>
    <row r="426" spans="1:25" ht="12.75" customHeight="1" x14ac:dyDescent="0.3">
      <c r="A426" s="195"/>
      <c r="B426" s="195"/>
      <c r="C426" s="195"/>
      <c r="D426" s="195"/>
      <c r="E426" s="195"/>
      <c r="F426" s="195"/>
      <c r="G426" s="195"/>
      <c r="H426" s="195"/>
      <c r="I426" s="195"/>
      <c r="J426" s="195"/>
      <c r="K426" s="195"/>
      <c r="L426" s="195"/>
      <c r="M426" s="195"/>
      <c r="N426" s="195"/>
      <c r="O426" s="195"/>
      <c r="P426" s="195"/>
      <c r="Q426" s="195"/>
      <c r="R426" s="195"/>
      <c r="S426" s="195"/>
      <c r="T426" s="195"/>
      <c r="U426" s="195"/>
      <c r="V426" s="195"/>
      <c r="W426" s="195"/>
      <c r="X426" s="195"/>
      <c r="Y426" s="195"/>
    </row>
    <row r="427" spans="1:25" ht="12.75" customHeight="1" x14ac:dyDescent="0.3">
      <c r="A427" s="195"/>
      <c r="B427" s="195"/>
      <c r="C427" s="195"/>
      <c r="D427" s="195"/>
      <c r="E427" s="195"/>
      <c r="F427" s="195"/>
      <c r="G427" s="195"/>
      <c r="H427" s="195"/>
      <c r="I427" s="195"/>
      <c r="J427" s="195"/>
      <c r="K427" s="195"/>
      <c r="L427" s="195"/>
      <c r="M427" s="195"/>
      <c r="N427" s="195"/>
      <c r="O427" s="195"/>
      <c r="P427" s="195"/>
      <c r="Q427" s="195"/>
      <c r="R427" s="195"/>
      <c r="S427" s="195"/>
      <c r="T427" s="195"/>
      <c r="U427" s="195"/>
      <c r="V427" s="195"/>
      <c r="W427" s="195"/>
      <c r="X427" s="195"/>
      <c r="Y427" s="195"/>
    </row>
    <row r="428" spans="1:25" ht="12.75" customHeight="1" x14ac:dyDescent="0.3">
      <c r="A428" s="195"/>
      <c r="B428" s="195"/>
      <c r="C428" s="195"/>
      <c r="D428" s="195"/>
      <c r="E428" s="195"/>
      <c r="F428" s="195"/>
      <c r="G428" s="195"/>
      <c r="H428" s="195"/>
      <c r="I428" s="195"/>
      <c r="J428" s="195"/>
      <c r="K428" s="195"/>
      <c r="L428" s="195"/>
      <c r="M428" s="195"/>
      <c r="N428" s="195"/>
      <c r="O428" s="195"/>
      <c r="P428" s="195"/>
      <c r="Q428" s="195"/>
      <c r="R428" s="195"/>
      <c r="S428" s="195"/>
      <c r="T428" s="195"/>
      <c r="U428" s="195"/>
      <c r="V428" s="195"/>
      <c r="W428" s="195"/>
      <c r="X428" s="195"/>
      <c r="Y428" s="195"/>
    </row>
    <row r="429" spans="1:25" ht="12.75" customHeight="1" x14ac:dyDescent="0.3">
      <c r="A429" s="195"/>
      <c r="B429" s="195"/>
      <c r="C429" s="195"/>
      <c r="D429" s="195"/>
      <c r="E429" s="195"/>
      <c r="F429" s="195"/>
      <c r="G429" s="195"/>
      <c r="H429" s="195"/>
      <c r="I429" s="195"/>
      <c r="J429" s="195"/>
      <c r="K429" s="195"/>
      <c r="L429" s="195"/>
      <c r="M429" s="195"/>
      <c r="N429" s="195"/>
      <c r="O429" s="195"/>
      <c r="P429" s="195"/>
      <c r="Q429" s="195"/>
      <c r="R429" s="195"/>
      <c r="S429" s="195"/>
      <c r="T429" s="195"/>
      <c r="U429" s="195"/>
      <c r="V429" s="195"/>
      <c r="W429" s="195"/>
      <c r="X429" s="195"/>
      <c r="Y429" s="195"/>
    </row>
    <row r="430" spans="1:25" ht="12.75" customHeight="1" x14ac:dyDescent="0.3">
      <c r="A430" s="195"/>
      <c r="B430" s="195"/>
      <c r="C430" s="195"/>
      <c r="D430" s="195"/>
      <c r="E430" s="195"/>
      <c r="F430" s="195"/>
      <c r="G430" s="195"/>
      <c r="H430" s="195"/>
      <c r="I430" s="195"/>
      <c r="J430" s="195"/>
      <c r="K430" s="195"/>
      <c r="L430" s="195"/>
      <c r="M430" s="195"/>
      <c r="N430" s="195"/>
      <c r="O430" s="195"/>
      <c r="P430" s="195"/>
      <c r="Q430" s="195"/>
      <c r="R430" s="195"/>
      <c r="S430" s="195"/>
      <c r="T430" s="195"/>
      <c r="U430" s="195"/>
      <c r="V430" s="195"/>
      <c r="W430" s="195"/>
      <c r="X430" s="195"/>
      <c r="Y430" s="195"/>
    </row>
    <row r="431" spans="1:25" ht="12.75" customHeight="1" x14ac:dyDescent="0.3">
      <c r="A431" s="195"/>
      <c r="B431" s="195"/>
      <c r="C431" s="195"/>
      <c r="D431" s="195"/>
      <c r="E431" s="195"/>
      <c r="F431" s="195"/>
      <c r="G431" s="195"/>
      <c r="H431" s="195"/>
      <c r="I431" s="195"/>
      <c r="J431" s="195"/>
      <c r="K431" s="195"/>
      <c r="L431" s="195"/>
      <c r="M431" s="195"/>
      <c r="N431" s="195"/>
      <c r="O431" s="195"/>
      <c r="P431" s="195"/>
      <c r="Q431" s="195"/>
      <c r="R431" s="195"/>
      <c r="S431" s="195"/>
      <c r="T431" s="195"/>
      <c r="U431" s="195"/>
      <c r="V431" s="195"/>
      <c r="W431" s="195"/>
      <c r="X431" s="195"/>
      <c r="Y431" s="195"/>
    </row>
    <row r="432" spans="1:25" ht="12.75" customHeight="1" x14ac:dyDescent="0.3">
      <c r="A432" s="195"/>
      <c r="B432" s="195"/>
      <c r="C432" s="195"/>
      <c r="D432" s="195"/>
      <c r="E432" s="195"/>
      <c r="F432" s="195"/>
      <c r="G432" s="195"/>
      <c r="H432" s="195"/>
      <c r="I432" s="195"/>
      <c r="J432" s="195"/>
      <c r="K432" s="195"/>
      <c r="L432" s="195"/>
      <c r="M432" s="195"/>
      <c r="N432" s="195"/>
      <c r="O432" s="195"/>
      <c r="P432" s="195"/>
      <c r="Q432" s="195"/>
      <c r="R432" s="195"/>
      <c r="S432" s="195"/>
      <c r="T432" s="195"/>
      <c r="U432" s="195"/>
      <c r="V432" s="195"/>
      <c r="W432" s="195"/>
      <c r="X432" s="195"/>
      <c r="Y432" s="195"/>
    </row>
    <row r="433" spans="1:25" ht="12.75" customHeight="1" x14ac:dyDescent="0.3">
      <c r="A433" s="195"/>
      <c r="B433" s="195"/>
      <c r="C433" s="195"/>
      <c r="D433" s="195"/>
      <c r="E433" s="195"/>
      <c r="F433" s="195"/>
      <c r="G433" s="195"/>
      <c r="H433" s="195"/>
      <c r="I433" s="195"/>
      <c r="J433" s="195"/>
      <c r="K433" s="195"/>
      <c r="L433" s="195"/>
      <c r="M433" s="195"/>
      <c r="N433" s="195"/>
      <c r="O433" s="195"/>
      <c r="P433" s="195"/>
      <c r="Q433" s="195"/>
      <c r="R433" s="195"/>
      <c r="S433" s="195"/>
      <c r="T433" s="195"/>
      <c r="U433" s="195"/>
      <c r="V433" s="195"/>
      <c r="W433" s="195"/>
      <c r="X433" s="195"/>
      <c r="Y433" s="195"/>
    </row>
    <row r="434" spans="1:25" ht="12.75" customHeight="1" x14ac:dyDescent="0.3">
      <c r="A434" s="195"/>
      <c r="B434" s="195"/>
      <c r="C434" s="195"/>
      <c r="D434" s="195"/>
      <c r="E434" s="195"/>
      <c r="F434" s="195"/>
      <c r="G434" s="195"/>
      <c r="H434" s="195"/>
      <c r="I434" s="195"/>
      <c r="J434" s="195"/>
      <c r="K434" s="195"/>
      <c r="L434" s="195"/>
      <c r="M434" s="195"/>
      <c r="N434" s="195"/>
      <c r="O434" s="195"/>
      <c r="P434" s="195"/>
      <c r="Q434" s="195"/>
      <c r="R434" s="195"/>
      <c r="S434" s="195"/>
      <c r="T434" s="195"/>
      <c r="U434" s="195"/>
      <c r="V434" s="195"/>
      <c r="W434" s="195"/>
      <c r="X434" s="195"/>
      <c r="Y434" s="195"/>
    </row>
    <row r="435" spans="1:25" ht="12.75" customHeight="1" x14ac:dyDescent="0.3">
      <c r="A435" s="195"/>
      <c r="B435" s="195"/>
      <c r="C435" s="195"/>
      <c r="D435" s="195"/>
      <c r="E435" s="195"/>
      <c r="F435" s="195"/>
      <c r="G435" s="195"/>
      <c r="H435" s="195"/>
      <c r="I435" s="195"/>
      <c r="J435" s="195"/>
      <c r="K435" s="195"/>
      <c r="L435" s="195"/>
      <c r="M435" s="195"/>
      <c r="N435" s="195"/>
      <c r="O435" s="195"/>
      <c r="P435" s="195"/>
      <c r="Q435" s="195"/>
      <c r="R435" s="195"/>
      <c r="S435" s="195"/>
      <c r="T435" s="195"/>
      <c r="U435" s="195"/>
      <c r="V435" s="195"/>
      <c r="W435" s="195"/>
      <c r="X435" s="195"/>
      <c r="Y435" s="195"/>
    </row>
    <row r="436" spans="1:25" ht="12.75" customHeight="1" x14ac:dyDescent="0.3">
      <c r="A436" s="195"/>
      <c r="B436" s="195"/>
      <c r="C436" s="195"/>
      <c r="D436" s="195"/>
      <c r="E436" s="195"/>
      <c r="F436" s="195"/>
      <c r="G436" s="195"/>
      <c r="H436" s="195"/>
      <c r="I436" s="195"/>
      <c r="J436" s="195"/>
      <c r="K436" s="195"/>
      <c r="L436" s="195"/>
      <c r="M436" s="195"/>
      <c r="N436" s="195"/>
      <c r="O436" s="195"/>
      <c r="P436" s="195"/>
      <c r="Q436" s="195"/>
      <c r="R436" s="195"/>
      <c r="S436" s="195"/>
      <c r="T436" s="195"/>
      <c r="U436" s="195"/>
      <c r="V436" s="195"/>
      <c r="W436" s="195"/>
      <c r="X436" s="195"/>
      <c r="Y436" s="195"/>
    </row>
    <row r="437" spans="1:25" ht="12.75" customHeight="1" x14ac:dyDescent="0.3">
      <c r="A437" s="195"/>
      <c r="B437" s="195"/>
      <c r="C437" s="195"/>
      <c r="D437" s="195"/>
      <c r="E437" s="195"/>
      <c r="F437" s="195"/>
      <c r="G437" s="195"/>
      <c r="H437" s="195"/>
      <c r="I437" s="195"/>
      <c r="J437" s="195"/>
      <c r="K437" s="195"/>
      <c r="L437" s="195"/>
      <c r="M437" s="195"/>
      <c r="N437" s="195"/>
      <c r="O437" s="195"/>
      <c r="P437" s="195"/>
      <c r="Q437" s="195"/>
      <c r="R437" s="195"/>
      <c r="S437" s="195"/>
      <c r="T437" s="195"/>
      <c r="U437" s="195"/>
      <c r="V437" s="195"/>
      <c r="W437" s="195"/>
      <c r="X437" s="195"/>
      <c r="Y437" s="195"/>
    </row>
    <row r="438" spans="1:25" ht="12.75" customHeight="1" x14ac:dyDescent="0.3">
      <c r="A438" s="195"/>
      <c r="B438" s="195"/>
      <c r="C438" s="195"/>
      <c r="D438" s="195"/>
      <c r="E438" s="195"/>
      <c r="F438" s="195"/>
      <c r="G438" s="195"/>
      <c r="H438" s="195"/>
      <c r="I438" s="195"/>
      <c r="J438" s="195"/>
      <c r="K438" s="195"/>
      <c r="L438" s="195"/>
      <c r="M438" s="195"/>
      <c r="N438" s="195"/>
      <c r="O438" s="195"/>
      <c r="P438" s="195"/>
      <c r="Q438" s="195"/>
      <c r="R438" s="195"/>
      <c r="S438" s="195"/>
      <c r="T438" s="195"/>
      <c r="U438" s="195"/>
      <c r="V438" s="195"/>
      <c r="W438" s="195"/>
      <c r="X438" s="195"/>
      <c r="Y438" s="195"/>
    </row>
    <row r="439" spans="1:25" ht="12.75" customHeight="1" x14ac:dyDescent="0.3">
      <c r="A439" s="195"/>
      <c r="B439" s="195"/>
      <c r="C439" s="195"/>
      <c r="D439" s="195"/>
      <c r="E439" s="195"/>
      <c r="F439" s="195"/>
      <c r="G439" s="195"/>
      <c r="H439" s="195"/>
      <c r="I439" s="195"/>
      <c r="J439" s="195"/>
      <c r="K439" s="195"/>
      <c r="L439" s="195"/>
      <c r="M439" s="195"/>
      <c r="N439" s="195"/>
      <c r="O439" s="195"/>
      <c r="P439" s="195"/>
      <c r="Q439" s="195"/>
      <c r="R439" s="195"/>
      <c r="S439" s="195"/>
      <c r="T439" s="195"/>
      <c r="U439" s="195"/>
      <c r="V439" s="195"/>
      <c r="W439" s="195"/>
      <c r="X439" s="195"/>
      <c r="Y439" s="195"/>
    </row>
    <row r="440" spans="1:25" ht="12.75" customHeight="1" x14ac:dyDescent="0.3">
      <c r="A440" s="195"/>
      <c r="B440" s="195"/>
      <c r="C440" s="195"/>
      <c r="D440" s="195"/>
      <c r="E440" s="195"/>
      <c r="F440" s="195"/>
      <c r="G440" s="195"/>
      <c r="H440" s="195"/>
      <c r="I440" s="195"/>
      <c r="J440" s="195"/>
      <c r="K440" s="195"/>
      <c r="L440" s="195"/>
      <c r="M440" s="195"/>
      <c r="N440" s="195"/>
      <c r="O440" s="195"/>
      <c r="P440" s="195"/>
      <c r="Q440" s="195"/>
      <c r="R440" s="195"/>
      <c r="S440" s="195"/>
      <c r="T440" s="195"/>
      <c r="U440" s="195"/>
      <c r="V440" s="195"/>
      <c r="W440" s="195"/>
      <c r="X440" s="195"/>
      <c r="Y440" s="195"/>
    </row>
    <row r="441" spans="1:25" ht="12.75" customHeight="1" x14ac:dyDescent="0.3">
      <c r="A441" s="195"/>
      <c r="B441" s="195"/>
      <c r="C441" s="195"/>
      <c r="D441" s="195"/>
      <c r="E441" s="195"/>
      <c r="F441" s="195"/>
      <c r="G441" s="195"/>
      <c r="H441" s="195"/>
      <c r="I441" s="195"/>
      <c r="J441" s="195"/>
      <c r="K441" s="195"/>
      <c r="L441" s="195"/>
      <c r="M441" s="195"/>
      <c r="N441" s="195"/>
      <c r="O441" s="195"/>
      <c r="P441" s="195"/>
      <c r="Q441" s="195"/>
      <c r="R441" s="195"/>
      <c r="S441" s="195"/>
      <c r="T441" s="195"/>
      <c r="U441" s="195"/>
      <c r="V441" s="195"/>
      <c r="W441" s="195"/>
      <c r="X441" s="195"/>
      <c r="Y441" s="195"/>
    </row>
    <row r="442" spans="1:25" ht="12.75" customHeight="1" x14ac:dyDescent="0.3">
      <c r="A442" s="195"/>
      <c r="B442" s="195"/>
      <c r="C442" s="195"/>
      <c r="D442" s="195"/>
      <c r="E442" s="195"/>
      <c r="F442" s="195"/>
      <c r="G442" s="195"/>
      <c r="H442" s="195"/>
      <c r="I442" s="195"/>
      <c r="J442" s="195"/>
      <c r="K442" s="195"/>
      <c r="L442" s="195"/>
      <c r="M442" s="195"/>
      <c r="N442" s="195"/>
      <c r="O442" s="195"/>
      <c r="P442" s="195"/>
      <c r="Q442" s="195"/>
      <c r="R442" s="195"/>
      <c r="S442" s="195"/>
      <c r="T442" s="195"/>
      <c r="U442" s="195"/>
      <c r="V442" s="195"/>
      <c r="W442" s="195"/>
      <c r="X442" s="195"/>
      <c r="Y442" s="195"/>
    </row>
    <row r="443" spans="1:25" ht="12.75" customHeight="1" x14ac:dyDescent="0.3">
      <c r="A443" s="195"/>
      <c r="B443" s="195"/>
      <c r="C443" s="195"/>
      <c r="D443" s="195"/>
      <c r="E443" s="195"/>
      <c r="F443" s="195"/>
      <c r="G443" s="195"/>
      <c r="H443" s="195"/>
      <c r="I443" s="195"/>
      <c r="J443" s="195"/>
      <c r="K443" s="195"/>
      <c r="L443" s="195"/>
      <c r="M443" s="195"/>
      <c r="N443" s="195"/>
      <c r="O443" s="195"/>
      <c r="P443" s="195"/>
      <c r="Q443" s="195"/>
      <c r="R443" s="195"/>
      <c r="S443" s="195"/>
      <c r="T443" s="195"/>
      <c r="U443" s="195"/>
      <c r="V443" s="195"/>
      <c r="W443" s="195"/>
      <c r="X443" s="195"/>
      <c r="Y443" s="195"/>
    </row>
    <row r="444" spans="1:25" ht="12.75" customHeight="1" x14ac:dyDescent="0.3">
      <c r="A444" s="195"/>
      <c r="B444" s="195"/>
      <c r="C444" s="195"/>
      <c r="D444" s="195"/>
      <c r="E444" s="195"/>
      <c r="F444" s="195"/>
      <c r="G444" s="195"/>
      <c r="H444" s="195"/>
      <c r="I444" s="195"/>
      <c r="J444" s="195"/>
      <c r="K444" s="195"/>
      <c r="L444" s="195"/>
      <c r="M444" s="195"/>
      <c r="N444" s="195"/>
      <c r="O444" s="195"/>
      <c r="P444" s="195"/>
      <c r="Q444" s="195"/>
      <c r="R444" s="195"/>
      <c r="S444" s="195"/>
      <c r="T444" s="195"/>
      <c r="U444" s="195"/>
      <c r="V444" s="195"/>
      <c r="W444" s="195"/>
      <c r="X444" s="195"/>
      <c r="Y444" s="195"/>
    </row>
    <row r="445" spans="1:25" ht="12.75" customHeight="1" x14ac:dyDescent="0.3">
      <c r="A445" s="195"/>
      <c r="B445" s="195"/>
      <c r="C445" s="195"/>
      <c r="D445" s="195"/>
      <c r="E445" s="195"/>
      <c r="F445" s="195"/>
      <c r="G445" s="195"/>
      <c r="H445" s="195"/>
      <c r="I445" s="195"/>
      <c r="J445" s="195"/>
      <c r="K445" s="195"/>
      <c r="L445" s="195"/>
      <c r="M445" s="195"/>
      <c r="N445" s="195"/>
      <c r="O445" s="195"/>
      <c r="P445" s="195"/>
      <c r="Q445" s="195"/>
      <c r="R445" s="195"/>
      <c r="S445" s="195"/>
      <c r="T445" s="195"/>
      <c r="U445" s="195"/>
      <c r="V445" s="195"/>
      <c r="W445" s="195"/>
      <c r="X445" s="195"/>
      <c r="Y445" s="195"/>
    </row>
    <row r="446" spans="1:25" ht="12.75" customHeight="1" x14ac:dyDescent="0.3">
      <c r="A446" s="195"/>
      <c r="B446" s="195"/>
      <c r="C446" s="195"/>
      <c r="D446" s="195"/>
      <c r="E446" s="195"/>
      <c r="F446" s="195"/>
      <c r="G446" s="195"/>
      <c r="H446" s="195"/>
      <c r="I446" s="195"/>
      <c r="J446" s="195"/>
      <c r="K446" s="195"/>
      <c r="L446" s="195"/>
      <c r="M446" s="195"/>
      <c r="N446" s="195"/>
      <c r="O446" s="195"/>
      <c r="P446" s="195"/>
      <c r="Q446" s="195"/>
      <c r="R446" s="195"/>
      <c r="S446" s="195"/>
      <c r="T446" s="195"/>
      <c r="U446" s="195"/>
      <c r="V446" s="195"/>
      <c r="W446" s="195"/>
      <c r="X446" s="195"/>
      <c r="Y446" s="195"/>
    </row>
    <row r="447" spans="1:25" ht="12.75" customHeight="1" x14ac:dyDescent="0.3">
      <c r="A447" s="195"/>
      <c r="B447" s="195"/>
      <c r="C447" s="195"/>
      <c r="D447" s="195"/>
      <c r="E447" s="195"/>
      <c r="F447" s="195"/>
      <c r="G447" s="195"/>
      <c r="H447" s="195"/>
      <c r="I447" s="195"/>
      <c r="J447" s="195"/>
      <c r="K447" s="195"/>
      <c r="L447" s="195"/>
      <c r="M447" s="195"/>
      <c r="N447" s="195"/>
      <c r="O447" s="195"/>
      <c r="P447" s="195"/>
      <c r="Q447" s="195"/>
      <c r="R447" s="195"/>
      <c r="S447" s="195"/>
      <c r="T447" s="195"/>
      <c r="U447" s="195"/>
      <c r="V447" s="195"/>
      <c r="W447" s="195"/>
      <c r="X447" s="195"/>
      <c r="Y447" s="195"/>
    </row>
    <row r="448" spans="1:25" ht="12.75" customHeight="1" x14ac:dyDescent="0.3">
      <c r="A448" s="195"/>
      <c r="B448" s="195"/>
      <c r="C448" s="195"/>
      <c r="D448" s="195"/>
      <c r="E448" s="195"/>
      <c r="F448" s="195"/>
      <c r="G448" s="195"/>
      <c r="H448" s="195"/>
      <c r="I448" s="195"/>
      <c r="J448" s="195"/>
      <c r="K448" s="195"/>
      <c r="L448" s="195"/>
      <c r="M448" s="195"/>
      <c r="N448" s="195"/>
      <c r="O448" s="195"/>
      <c r="P448" s="195"/>
      <c r="Q448" s="195"/>
      <c r="R448" s="195"/>
      <c r="S448" s="195"/>
      <c r="T448" s="195"/>
      <c r="U448" s="195"/>
      <c r="V448" s="195"/>
      <c r="W448" s="195"/>
      <c r="X448" s="195"/>
      <c r="Y448" s="195"/>
    </row>
    <row r="449" spans="1:25" ht="12.75" customHeight="1" x14ac:dyDescent="0.3">
      <c r="A449" s="195"/>
      <c r="B449" s="195"/>
      <c r="C449" s="195"/>
      <c r="D449" s="195"/>
      <c r="E449" s="195"/>
      <c r="F449" s="195"/>
      <c r="G449" s="195"/>
      <c r="H449" s="195"/>
      <c r="I449" s="195"/>
      <c r="J449" s="195"/>
      <c r="K449" s="195"/>
      <c r="L449" s="195"/>
      <c r="M449" s="195"/>
      <c r="N449" s="195"/>
      <c r="O449" s="195"/>
      <c r="P449" s="195"/>
      <c r="Q449" s="195"/>
      <c r="R449" s="195"/>
      <c r="S449" s="195"/>
      <c r="T449" s="195"/>
      <c r="U449" s="195"/>
      <c r="V449" s="195"/>
      <c r="W449" s="195"/>
      <c r="X449" s="195"/>
      <c r="Y449" s="195"/>
    </row>
    <row r="450" spans="1:25" ht="12.75" customHeight="1" x14ac:dyDescent="0.3">
      <c r="A450" s="195"/>
      <c r="B450" s="195"/>
      <c r="C450" s="195"/>
      <c r="D450" s="195"/>
      <c r="E450" s="195"/>
      <c r="F450" s="195"/>
      <c r="G450" s="195"/>
      <c r="H450" s="195"/>
      <c r="I450" s="195"/>
      <c r="J450" s="195"/>
      <c r="K450" s="195"/>
      <c r="L450" s="195"/>
      <c r="M450" s="195"/>
      <c r="N450" s="195"/>
      <c r="O450" s="195"/>
      <c r="P450" s="195"/>
      <c r="Q450" s="195"/>
      <c r="R450" s="195"/>
      <c r="S450" s="195"/>
      <c r="T450" s="195"/>
      <c r="U450" s="195"/>
      <c r="V450" s="195"/>
      <c r="W450" s="195"/>
      <c r="X450" s="195"/>
      <c r="Y450" s="195"/>
    </row>
    <row r="451" spans="1:25" ht="12.75" customHeight="1" x14ac:dyDescent="0.3">
      <c r="A451" s="195"/>
      <c r="B451" s="195"/>
      <c r="C451" s="195"/>
      <c r="D451" s="195"/>
      <c r="E451" s="195"/>
      <c r="F451" s="195"/>
      <c r="G451" s="195"/>
      <c r="H451" s="195"/>
      <c r="I451" s="195"/>
      <c r="J451" s="195"/>
      <c r="K451" s="195"/>
      <c r="L451" s="195"/>
      <c r="M451" s="195"/>
      <c r="N451" s="195"/>
      <c r="O451" s="195"/>
      <c r="P451" s="195"/>
      <c r="Q451" s="195"/>
      <c r="R451" s="195"/>
      <c r="S451" s="195"/>
      <c r="T451" s="195"/>
      <c r="U451" s="195"/>
      <c r="V451" s="195"/>
      <c r="W451" s="195"/>
      <c r="X451" s="195"/>
      <c r="Y451" s="195"/>
    </row>
    <row r="452" spans="1:25" ht="12.75" customHeight="1" x14ac:dyDescent="0.3">
      <c r="A452" s="195"/>
      <c r="B452" s="195"/>
      <c r="C452" s="195"/>
      <c r="D452" s="195"/>
      <c r="E452" s="195"/>
      <c r="F452" s="195"/>
      <c r="G452" s="195"/>
      <c r="H452" s="195"/>
      <c r="I452" s="195"/>
      <c r="J452" s="195"/>
      <c r="K452" s="195"/>
      <c r="L452" s="195"/>
      <c r="M452" s="195"/>
      <c r="N452" s="195"/>
      <c r="O452" s="195"/>
      <c r="P452" s="195"/>
      <c r="Q452" s="195"/>
      <c r="R452" s="195"/>
      <c r="S452" s="195"/>
      <c r="T452" s="195"/>
      <c r="U452" s="195"/>
      <c r="V452" s="195"/>
      <c r="W452" s="195"/>
      <c r="X452" s="195"/>
      <c r="Y452" s="195"/>
    </row>
    <row r="453" spans="1:25" ht="12.75" customHeight="1" x14ac:dyDescent="0.3">
      <c r="A453" s="195"/>
      <c r="B453" s="195"/>
      <c r="C453" s="195"/>
      <c r="D453" s="195"/>
      <c r="E453" s="195"/>
      <c r="F453" s="195"/>
      <c r="G453" s="195"/>
      <c r="H453" s="195"/>
      <c r="I453" s="195"/>
      <c r="J453" s="195"/>
      <c r="K453" s="195"/>
      <c r="L453" s="195"/>
      <c r="M453" s="195"/>
      <c r="N453" s="195"/>
      <c r="O453" s="195"/>
      <c r="P453" s="195"/>
      <c r="Q453" s="195"/>
      <c r="R453" s="195"/>
      <c r="S453" s="195"/>
      <c r="T453" s="195"/>
      <c r="U453" s="195"/>
      <c r="V453" s="195"/>
      <c r="W453" s="195"/>
      <c r="X453" s="195"/>
      <c r="Y453" s="195"/>
    </row>
    <row r="454" spans="1:25" ht="12.75" customHeight="1" x14ac:dyDescent="0.3">
      <c r="A454" s="195"/>
      <c r="B454" s="195"/>
      <c r="C454" s="195"/>
      <c r="D454" s="195"/>
      <c r="E454" s="195"/>
      <c r="F454" s="195"/>
      <c r="G454" s="195"/>
      <c r="H454" s="195"/>
      <c r="I454" s="195"/>
      <c r="J454" s="195"/>
      <c r="K454" s="195"/>
      <c r="L454" s="195"/>
      <c r="M454" s="195"/>
      <c r="N454" s="195"/>
      <c r="O454" s="195"/>
      <c r="P454" s="195"/>
      <c r="Q454" s="195"/>
      <c r="R454" s="195"/>
      <c r="S454" s="195"/>
      <c r="T454" s="195"/>
      <c r="U454" s="195"/>
      <c r="V454" s="195"/>
      <c r="W454" s="195"/>
      <c r="X454" s="195"/>
      <c r="Y454" s="195"/>
    </row>
    <row r="455" spans="1:25" ht="12.75" customHeight="1" x14ac:dyDescent="0.3">
      <c r="A455" s="195"/>
      <c r="B455" s="195"/>
      <c r="C455" s="195"/>
      <c r="D455" s="195"/>
      <c r="E455" s="195"/>
      <c r="F455" s="195"/>
      <c r="G455" s="195"/>
      <c r="H455" s="195"/>
      <c r="I455" s="195"/>
      <c r="J455" s="195"/>
      <c r="K455" s="195"/>
      <c r="L455" s="195"/>
      <c r="M455" s="195"/>
      <c r="N455" s="195"/>
      <c r="O455" s="195"/>
      <c r="P455" s="195"/>
      <c r="Q455" s="195"/>
      <c r="R455" s="195"/>
      <c r="S455" s="195"/>
      <c r="T455" s="195"/>
      <c r="U455" s="195"/>
      <c r="V455" s="195"/>
      <c r="W455" s="195"/>
      <c r="X455" s="195"/>
      <c r="Y455" s="195"/>
    </row>
    <row r="456" spans="1:25" ht="12.75" customHeight="1" x14ac:dyDescent="0.3">
      <c r="A456" s="195"/>
      <c r="B456" s="195"/>
      <c r="C456" s="195"/>
      <c r="D456" s="195"/>
      <c r="E456" s="195"/>
      <c r="F456" s="195"/>
      <c r="G456" s="195"/>
      <c r="H456" s="195"/>
      <c r="I456" s="195"/>
      <c r="J456" s="195"/>
      <c r="K456" s="195"/>
      <c r="L456" s="195"/>
      <c r="M456" s="195"/>
      <c r="N456" s="195"/>
      <c r="O456" s="195"/>
      <c r="P456" s="195"/>
      <c r="Q456" s="195"/>
      <c r="R456" s="195"/>
      <c r="S456" s="195"/>
      <c r="T456" s="195"/>
      <c r="U456" s="195"/>
      <c r="V456" s="195"/>
      <c r="W456" s="195"/>
      <c r="X456" s="195"/>
      <c r="Y456" s="195"/>
    </row>
    <row r="457" spans="1:25" ht="12.75" customHeight="1" x14ac:dyDescent="0.3">
      <c r="A457" s="195"/>
      <c r="B457" s="195"/>
      <c r="C457" s="195"/>
      <c r="D457" s="195"/>
      <c r="E457" s="195"/>
      <c r="F457" s="195"/>
      <c r="G457" s="195"/>
      <c r="H457" s="195"/>
      <c r="I457" s="195"/>
      <c r="J457" s="195"/>
      <c r="K457" s="195"/>
      <c r="L457" s="195"/>
      <c r="M457" s="195"/>
      <c r="N457" s="195"/>
      <c r="O457" s="195"/>
      <c r="P457" s="195"/>
      <c r="Q457" s="195"/>
      <c r="R457" s="195"/>
      <c r="S457" s="195"/>
      <c r="T457" s="195"/>
      <c r="U457" s="195"/>
      <c r="V457" s="195"/>
      <c r="W457" s="195"/>
      <c r="X457" s="195"/>
      <c r="Y457" s="195"/>
    </row>
    <row r="458" spans="1:25" ht="12.75" customHeight="1" x14ac:dyDescent="0.3">
      <c r="A458" s="195"/>
      <c r="B458" s="195"/>
      <c r="C458" s="195"/>
      <c r="D458" s="195"/>
      <c r="E458" s="195"/>
      <c r="F458" s="195"/>
      <c r="G458" s="195"/>
      <c r="H458" s="195"/>
      <c r="I458" s="195"/>
      <c r="J458" s="195"/>
      <c r="K458" s="195"/>
      <c r="L458" s="195"/>
      <c r="M458" s="195"/>
      <c r="N458" s="195"/>
      <c r="O458" s="195"/>
      <c r="P458" s="195"/>
      <c r="Q458" s="195"/>
      <c r="R458" s="195"/>
      <c r="S458" s="195"/>
      <c r="T458" s="195"/>
      <c r="U458" s="195"/>
      <c r="V458" s="195"/>
      <c r="W458" s="195"/>
      <c r="X458" s="195"/>
      <c r="Y458" s="195"/>
    </row>
    <row r="459" spans="1:25" ht="12.75" customHeight="1" x14ac:dyDescent="0.3">
      <c r="A459" s="195"/>
      <c r="B459" s="195"/>
      <c r="C459" s="195"/>
      <c r="D459" s="195"/>
      <c r="E459" s="195"/>
      <c r="F459" s="195"/>
      <c r="G459" s="195"/>
      <c r="H459" s="195"/>
      <c r="I459" s="195"/>
      <c r="J459" s="195"/>
      <c r="K459" s="195"/>
      <c r="L459" s="195"/>
      <c r="M459" s="195"/>
      <c r="N459" s="195"/>
      <c r="O459" s="195"/>
      <c r="P459" s="195"/>
      <c r="Q459" s="195"/>
      <c r="R459" s="195"/>
      <c r="S459" s="195"/>
      <c r="T459" s="195"/>
      <c r="U459" s="195"/>
      <c r="V459" s="195"/>
      <c r="W459" s="195"/>
      <c r="X459" s="195"/>
      <c r="Y459" s="195"/>
    </row>
    <row r="460" spans="1:25" ht="12.75" customHeight="1" x14ac:dyDescent="0.3">
      <c r="A460" s="195"/>
      <c r="B460" s="195"/>
      <c r="C460" s="195"/>
      <c r="D460" s="195"/>
      <c r="E460" s="195"/>
      <c r="F460" s="195"/>
      <c r="G460" s="195"/>
      <c r="H460" s="195"/>
      <c r="I460" s="195"/>
      <c r="J460" s="195"/>
      <c r="K460" s="195"/>
      <c r="L460" s="195"/>
      <c r="M460" s="195"/>
      <c r="N460" s="195"/>
      <c r="O460" s="195"/>
      <c r="P460" s="195"/>
      <c r="Q460" s="195"/>
      <c r="R460" s="195"/>
      <c r="S460" s="195"/>
      <c r="T460" s="195"/>
      <c r="U460" s="195"/>
      <c r="V460" s="195"/>
      <c r="W460" s="195"/>
      <c r="X460" s="195"/>
      <c r="Y460" s="195"/>
    </row>
    <row r="461" spans="1:25" ht="12.75" customHeight="1" x14ac:dyDescent="0.3">
      <c r="A461" s="195"/>
      <c r="B461" s="195"/>
      <c r="C461" s="195"/>
      <c r="D461" s="195"/>
      <c r="E461" s="195"/>
      <c r="F461" s="195"/>
      <c r="G461" s="195"/>
      <c r="H461" s="195"/>
      <c r="I461" s="195"/>
      <c r="J461" s="195"/>
      <c r="K461" s="195"/>
      <c r="L461" s="195"/>
      <c r="M461" s="195"/>
      <c r="N461" s="195"/>
      <c r="O461" s="195"/>
      <c r="P461" s="195"/>
      <c r="Q461" s="195"/>
      <c r="R461" s="195"/>
      <c r="S461" s="195"/>
      <c r="T461" s="195"/>
      <c r="U461" s="195"/>
      <c r="V461" s="195"/>
      <c r="W461" s="195"/>
      <c r="X461" s="195"/>
      <c r="Y461" s="195"/>
    </row>
    <row r="462" spans="1:25" ht="12.75" customHeight="1" x14ac:dyDescent="0.3">
      <c r="A462" s="195"/>
      <c r="B462" s="195"/>
      <c r="C462" s="195"/>
      <c r="D462" s="195"/>
      <c r="E462" s="195"/>
      <c r="F462" s="195"/>
      <c r="G462" s="195"/>
      <c r="H462" s="195"/>
      <c r="I462" s="195"/>
      <c r="J462" s="195"/>
      <c r="K462" s="195"/>
      <c r="L462" s="195"/>
      <c r="M462" s="195"/>
      <c r="N462" s="195"/>
      <c r="O462" s="195"/>
      <c r="P462" s="195"/>
      <c r="Q462" s="195"/>
      <c r="R462" s="195"/>
      <c r="S462" s="195"/>
      <c r="T462" s="195"/>
      <c r="U462" s="195"/>
      <c r="V462" s="195"/>
      <c r="W462" s="195"/>
      <c r="X462" s="195"/>
      <c r="Y462" s="195"/>
    </row>
    <row r="463" spans="1:25" ht="12.75" customHeight="1" x14ac:dyDescent="0.3">
      <c r="A463" s="195"/>
      <c r="B463" s="195"/>
      <c r="C463" s="195"/>
      <c r="D463" s="195"/>
      <c r="E463" s="195"/>
      <c r="F463" s="195"/>
      <c r="G463" s="195"/>
      <c r="H463" s="195"/>
      <c r="I463" s="195"/>
      <c r="J463" s="195"/>
      <c r="K463" s="195"/>
      <c r="L463" s="195"/>
      <c r="M463" s="195"/>
      <c r="N463" s="195"/>
      <c r="O463" s="195"/>
      <c r="P463" s="195"/>
      <c r="Q463" s="195"/>
      <c r="R463" s="195"/>
      <c r="S463" s="195"/>
      <c r="T463" s="195"/>
      <c r="U463" s="195"/>
      <c r="V463" s="195"/>
      <c r="W463" s="195"/>
      <c r="X463" s="195"/>
      <c r="Y463" s="195"/>
    </row>
    <row r="464" spans="1:25" ht="12.75" customHeight="1" x14ac:dyDescent="0.3">
      <c r="A464" s="195"/>
      <c r="B464" s="195"/>
      <c r="C464" s="195"/>
      <c r="D464" s="195"/>
      <c r="E464" s="195"/>
      <c r="F464" s="195"/>
      <c r="G464" s="195"/>
      <c r="H464" s="195"/>
      <c r="I464" s="195"/>
      <c r="J464" s="195"/>
      <c r="K464" s="195"/>
      <c r="L464" s="195"/>
      <c r="M464" s="195"/>
      <c r="N464" s="195"/>
      <c r="O464" s="195"/>
      <c r="P464" s="195"/>
      <c r="Q464" s="195"/>
      <c r="R464" s="195"/>
      <c r="S464" s="195"/>
      <c r="T464" s="195"/>
      <c r="U464" s="195"/>
      <c r="V464" s="195"/>
      <c r="W464" s="195"/>
      <c r="X464" s="195"/>
      <c r="Y464" s="195"/>
    </row>
    <row r="465" spans="1:25" ht="12.75" customHeight="1" x14ac:dyDescent="0.3">
      <c r="A465" s="195"/>
      <c r="B465" s="195"/>
      <c r="C465" s="195"/>
      <c r="D465" s="195"/>
      <c r="E465" s="195"/>
      <c r="F465" s="195"/>
      <c r="G465" s="195"/>
      <c r="H465" s="195"/>
      <c r="I465" s="195"/>
      <c r="J465" s="195"/>
      <c r="K465" s="195"/>
      <c r="L465" s="195"/>
      <c r="M465" s="195"/>
      <c r="N465" s="195"/>
      <c r="O465" s="195"/>
      <c r="P465" s="195"/>
      <c r="Q465" s="195"/>
      <c r="R465" s="195"/>
      <c r="S465" s="195"/>
      <c r="T465" s="195"/>
      <c r="U465" s="195"/>
      <c r="V465" s="195"/>
      <c r="W465" s="195"/>
      <c r="X465" s="195"/>
      <c r="Y465" s="195"/>
    </row>
    <row r="466" spans="1:25" ht="12.75" customHeight="1" x14ac:dyDescent="0.3">
      <c r="A466" s="195"/>
      <c r="B466" s="195"/>
      <c r="C466" s="195"/>
      <c r="D466" s="195"/>
      <c r="E466" s="195"/>
      <c r="F466" s="195"/>
      <c r="G466" s="195"/>
      <c r="H466" s="195"/>
      <c r="I466" s="195"/>
      <c r="J466" s="195"/>
      <c r="K466" s="195"/>
      <c r="L466" s="195"/>
      <c r="M466" s="195"/>
      <c r="N466" s="195"/>
      <c r="O466" s="195"/>
      <c r="P466" s="195"/>
      <c r="Q466" s="195"/>
      <c r="R466" s="195"/>
      <c r="S466" s="195"/>
      <c r="T466" s="195"/>
      <c r="U466" s="195"/>
      <c r="V466" s="195"/>
      <c r="W466" s="195"/>
      <c r="X466" s="195"/>
      <c r="Y466" s="195"/>
    </row>
    <row r="467" spans="1:25" ht="12.75" customHeight="1" x14ac:dyDescent="0.3">
      <c r="A467" s="195"/>
      <c r="B467" s="195"/>
      <c r="C467" s="195"/>
      <c r="D467" s="195"/>
      <c r="E467" s="195"/>
      <c r="F467" s="195"/>
      <c r="G467" s="195"/>
      <c r="H467" s="195"/>
      <c r="I467" s="195"/>
      <c r="J467" s="195"/>
      <c r="K467" s="195"/>
      <c r="L467" s="195"/>
      <c r="M467" s="195"/>
      <c r="N467" s="195"/>
      <c r="O467" s="195"/>
      <c r="P467" s="195"/>
      <c r="Q467" s="195"/>
      <c r="R467" s="195"/>
      <c r="S467" s="195"/>
      <c r="T467" s="195"/>
      <c r="U467" s="195"/>
      <c r="V467" s="195"/>
      <c r="W467" s="195"/>
      <c r="X467" s="195"/>
      <c r="Y467" s="195"/>
    </row>
    <row r="468" spans="1:25" ht="12.75" customHeight="1" x14ac:dyDescent="0.3">
      <c r="A468" s="195"/>
      <c r="B468" s="195"/>
      <c r="C468" s="195"/>
      <c r="D468" s="195"/>
      <c r="E468" s="195"/>
      <c r="F468" s="195"/>
      <c r="G468" s="195"/>
      <c r="H468" s="195"/>
      <c r="I468" s="195"/>
      <c r="J468" s="195"/>
      <c r="K468" s="195"/>
      <c r="L468" s="195"/>
      <c r="M468" s="195"/>
      <c r="N468" s="195"/>
      <c r="O468" s="195"/>
      <c r="P468" s="195"/>
      <c r="Q468" s="195"/>
      <c r="R468" s="195"/>
      <c r="S468" s="195"/>
      <c r="T468" s="195"/>
      <c r="U468" s="195"/>
      <c r="V468" s="195"/>
      <c r="W468" s="195"/>
      <c r="X468" s="195"/>
      <c r="Y468" s="195"/>
    </row>
    <row r="469" spans="1:25" ht="12.75" customHeight="1" x14ac:dyDescent="0.3">
      <c r="A469" s="195"/>
      <c r="B469" s="195"/>
      <c r="C469" s="195"/>
      <c r="D469" s="195"/>
      <c r="E469" s="195"/>
      <c r="F469" s="195"/>
      <c r="G469" s="195"/>
      <c r="H469" s="195"/>
      <c r="I469" s="195"/>
      <c r="J469" s="195"/>
      <c r="K469" s="195"/>
      <c r="L469" s="195"/>
      <c r="M469" s="195"/>
      <c r="N469" s="195"/>
      <c r="O469" s="195"/>
      <c r="P469" s="195"/>
      <c r="Q469" s="195"/>
      <c r="R469" s="195"/>
      <c r="S469" s="195"/>
      <c r="T469" s="195"/>
      <c r="U469" s="195"/>
      <c r="V469" s="195"/>
      <c r="W469" s="195"/>
      <c r="X469" s="195"/>
      <c r="Y469" s="195"/>
    </row>
    <row r="470" spans="1:25" ht="12.75" customHeight="1" x14ac:dyDescent="0.3">
      <c r="A470" s="195"/>
      <c r="B470" s="195"/>
      <c r="C470" s="195"/>
      <c r="D470" s="195"/>
      <c r="E470" s="195"/>
      <c r="F470" s="195"/>
      <c r="G470" s="195"/>
      <c r="H470" s="195"/>
      <c r="I470" s="195"/>
      <c r="J470" s="195"/>
      <c r="K470" s="195"/>
      <c r="L470" s="195"/>
      <c r="M470" s="195"/>
      <c r="N470" s="195"/>
      <c r="O470" s="195"/>
      <c r="P470" s="195"/>
      <c r="Q470" s="195"/>
      <c r="R470" s="195"/>
      <c r="S470" s="195"/>
      <c r="T470" s="195"/>
      <c r="U470" s="195"/>
      <c r="V470" s="195"/>
      <c r="W470" s="195"/>
      <c r="X470" s="195"/>
      <c r="Y470" s="195"/>
    </row>
    <row r="471" spans="1:25" ht="12.75" customHeight="1" x14ac:dyDescent="0.3">
      <c r="A471" s="195"/>
      <c r="B471" s="195"/>
      <c r="C471" s="195"/>
      <c r="D471" s="195"/>
      <c r="E471" s="195"/>
      <c r="F471" s="195"/>
      <c r="G471" s="195"/>
      <c r="H471" s="195"/>
      <c r="I471" s="195"/>
      <c r="J471" s="195"/>
      <c r="K471" s="195"/>
      <c r="L471" s="195"/>
      <c r="M471" s="195"/>
      <c r="N471" s="195"/>
      <c r="O471" s="195"/>
      <c r="P471" s="195"/>
      <c r="Q471" s="195"/>
      <c r="R471" s="195"/>
      <c r="S471" s="195"/>
      <c r="T471" s="195"/>
      <c r="U471" s="195"/>
      <c r="V471" s="195"/>
      <c r="W471" s="195"/>
      <c r="X471" s="195"/>
      <c r="Y471" s="195"/>
    </row>
    <row r="472" spans="1:25" ht="12.75" customHeight="1" x14ac:dyDescent="0.3">
      <c r="A472" s="195"/>
      <c r="B472" s="195"/>
      <c r="C472" s="195"/>
      <c r="D472" s="195"/>
      <c r="E472" s="195"/>
      <c r="F472" s="195"/>
      <c r="G472" s="195"/>
      <c r="H472" s="195"/>
      <c r="I472" s="195"/>
      <c r="J472" s="195"/>
      <c r="K472" s="195"/>
      <c r="L472" s="195"/>
      <c r="M472" s="195"/>
      <c r="N472" s="195"/>
      <c r="O472" s="195"/>
      <c r="P472" s="195"/>
      <c r="Q472" s="195"/>
      <c r="R472" s="195"/>
      <c r="S472" s="195"/>
      <c r="T472" s="195"/>
      <c r="U472" s="195"/>
      <c r="V472" s="195"/>
      <c r="W472" s="195"/>
      <c r="X472" s="195"/>
      <c r="Y472" s="195"/>
    </row>
    <row r="473" spans="1:25" ht="12.75" customHeight="1" x14ac:dyDescent="0.3">
      <c r="A473" s="195"/>
      <c r="B473" s="195"/>
      <c r="C473" s="195"/>
      <c r="D473" s="195"/>
      <c r="E473" s="195"/>
      <c r="F473" s="195"/>
      <c r="G473" s="195"/>
      <c r="H473" s="195"/>
      <c r="I473" s="195"/>
      <c r="J473" s="195"/>
      <c r="K473" s="195"/>
      <c r="L473" s="195"/>
      <c r="M473" s="195"/>
      <c r="N473" s="195"/>
      <c r="O473" s="195"/>
      <c r="P473" s="195"/>
      <c r="Q473" s="195"/>
      <c r="R473" s="195"/>
      <c r="S473" s="195"/>
      <c r="T473" s="195"/>
      <c r="U473" s="195"/>
      <c r="V473" s="195"/>
      <c r="W473" s="195"/>
      <c r="X473" s="195"/>
      <c r="Y473" s="195"/>
    </row>
    <row r="474" spans="1:25" ht="12.75" customHeight="1" x14ac:dyDescent="0.3">
      <c r="A474" s="195"/>
      <c r="B474" s="195"/>
      <c r="C474" s="195"/>
      <c r="D474" s="195"/>
      <c r="E474" s="195"/>
      <c r="F474" s="195"/>
      <c r="G474" s="195"/>
      <c r="H474" s="195"/>
      <c r="I474" s="195"/>
      <c r="J474" s="195"/>
      <c r="K474" s="195"/>
      <c r="L474" s="195"/>
      <c r="M474" s="195"/>
      <c r="N474" s="195"/>
      <c r="O474" s="195"/>
      <c r="P474" s="195"/>
      <c r="Q474" s="195"/>
      <c r="R474" s="195"/>
      <c r="S474" s="195"/>
      <c r="T474" s="195"/>
      <c r="U474" s="195"/>
      <c r="V474" s="195"/>
      <c r="W474" s="195"/>
      <c r="X474" s="195"/>
      <c r="Y474" s="195"/>
    </row>
    <row r="475" spans="1:25" ht="12.75" customHeight="1" x14ac:dyDescent="0.3">
      <c r="A475" s="195"/>
      <c r="B475" s="195"/>
      <c r="C475" s="195"/>
      <c r="D475" s="195"/>
      <c r="E475" s="195"/>
      <c r="F475" s="195"/>
      <c r="G475" s="195"/>
      <c r="H475" s="195"/>
      <c r="I475" s="195"/>
      <c r="J475" s="195"/>
      <c r="K475" s="195"/>
      <c r="L475" s="195"/>
      <c r="M475" s="195"/>
      <c r="N475" s="195"/>
      <c r="O475" s="195"/>
      <c r="P475" s="195"/>
      <c r="Q475" s="195"/>
      <c r="R475" s="195"/>
      <c r="S475" s="195"/>
      <c r="T475" s="195"/>
      <c r="U475" s="195"/>
      <c r="V475" s="195"/>
      <c r="W475" s="195"/>
      <c r="X475" s="195"/>
      <c r="Y475" s="195"/>
    </row>
    <row r="476" spans="1:25" ht="12.75" customHeight="1" x14ac:dyDescent="0.3">
      <c r="A476" s="195"/>
      <c r="B476" s="195"/>
      <c r="C476" s="195"/>
      <c r="D476" s="195"/>
      <c r="E476" s="195"/>
      <c r="F476" s="195"/>
      <c r="G476" s="195"/>
      <c r="H476" s="195"/>
      <c r="I476" s="195"/>
      <c r="J476" s="195"/>
      <c r="K476" s="195"/>
      <c r="L476" s="195"/>
      <c r="M476" s="195"/>
      <c r="N476" s="195"/>
      <c r="O476" s="195"/>
      <c r="P476" s="195"/>
      <c r="Q476" s="195"/>
      <c r="R476" s="195"/>
      <c r="S476" s="195"/>
      <c r="T476" s="195"/>
      <c r="U476" s="195"/>
      <c r="V476" s="195"/>
      <c r="W476" s="195"/>
      <c r="X476" s="195"/>
      <c r="Y476" s="195"/>
    </row>
    <row r="477" spans="1:25" ht="12.75" customHeight="1" x14ac:dyDescent="0.3">
      <c r="A477" s="195"/>
      <c r="B477" s="195"/>
      <c r="C477" s="195"/>
      <c r="D477" s="195"/>
      <c r="E477" s="195"/>
      <c r="F477" s="195"/>
      <c r="G477" s="195"/>
      <c r="H477" s="195"/>
      <c r="I477" s="195"/>
      <c r="J477" s="195"/>
      <c r="K477" s="195"/>
      <c r="L477" s="195"/>
      <c r="M477" s="195"/>
      <c r="N477" s="195"/>
      <c r="O477" s="195"/>
      <c r="P477" s="195"/>
      <c r="Q477" s="195"/>
      <c r="R477" s="195"/>
      <c r="S477" s="195"/>
      <c r="T477" s="195"/>
      <c r="U477" s="195"/>
      <c r="V477" s="195"/>
      <c r="W477" s="195"/>
      <c r="X477" s="195"/>
      <c r="Y477" s="195"/>
    </row>
    <row r="478" spans="1:25" ht="12.75" customHeight="1" x14ac:dyDescent="0.3">
      <c r="A478" s="195"/>
      <c r="B478" s="195"/>
      <c r="C478" s="195"/>
      <c r="D478" s="195"/>
      <c r="E478" s="195"/>
      <c r="F478" s="195"/>
      <c r="G478" s="195"/>
      <c r="H478" s="195"/>
      <c r="I478" s="195"/>
      <c r="J478" s="195"/>
      <c r="K478" s="195"/>
      <c r="L478" s="195"/>
      <c r="M478" s="195"/>
      <c r="N478" s="195"/>
      <c r="O478" s="195"/>
      <c r="P478" s="195"/>
      <c r="Q478" s="195"/>
      <c r="R478" s="195"/>
      <c r="S478" s="195"/>
      <c r="T478" s="195"/>
      <c r="U478" s="195"/>
      <c r="V478" s="195"/>
      <c r="W478" s="195"/>
      <c r="X478" s="195"/>
      <c r="Y478" s="195"/>
    </row>
    <row r="479" spans="1:25" ht="12.75" customHeight="1" x14ac:dyDescent="0.3">
      <c r="A479" s="195"/>
      <c r="B479" s="195"/>
      <c r="C479" s="195"/>
      <c r="D479" s="195"/>
      <c r="E479" s="195"/>
      <c r="F479" s="195"/>
      <c r="G479" s="195"/>
      <c r="H479" s="195"/>
      <c r="I479" s="195"/>
      <c r="J479" s="195"/>
      <c r="K479" s="195"/>
      <c r="L479" s="195"/>
      <c r="M479" s="195"/>
      <c r="N479" s="195"/>
      <c r="O479" s="195"/>
      <c r="P479" s="195"/>
      <c r="Q479" s="195"/>
      <c r="R479" s="195"/>
      <c r="S479" s="195"/>
      <c r="T479" s="195"/>
      <c r="U479" s="195"/>
      <c r="V479" s="195"/>
      <c r="W479" s="195"/>
      <c r="X479" s="195"/>
      <c r="Y479" s="195"/>
    </row>
    <row r="480" spans="1:25" ht="12.75" customHeight="1" x14ac:dyDescent="0.3">
      <c r="A480" s="195"/>
      <c r="B480" s="195"/>
      <c r="C480" s="195"/>
      <c r="D480" s="195"/>
      <c r="E480" s="195"/>
      <c r="F480" s="195"/>
      <c r="G480" s="195"/>
      <c r="H480" s="195"/>
      <c r="I480" s="195"/>
      <c r="J480" s="195"/>
      <c r="K480" s="195"/>
      <c r="L480" s="195"/>
      <c r="M480" s="195"/>
      <c r="N480" s="195"/>
      <c r="O480" s="195"/>
      <c r="P480" s="195"/>
      <c r="Q480" s="195"/>
      <c r="R480" s="195"/>
      <c r="S480" s="195"/>
      <c r="T480" s="195"/>
      <c r="U480" s="195"/>
      <c r="V480" s="195"/>
      <c r="W480" s="195"/>
      <c r="X480" s="195"/>
      <c r="Y480" s="195"/>
    </row>
    <row r="481" spans="1:25" ht="12.75" customHeight="1" x14ac:dyDescent="0.3">
      <c r="A481" s="195"/>
      <c r="B481" s="195"/>
      <c r="C481" s="195"/>
      <c r="D481" s="195"/>
      <c r="E481" s="195"/>
      <c r="F481" s="195"/>
      <c r="G481" s="195"/>
      <c r="H481" s="195"/>
      <c r="I481" s="195"/>
      <c r="J481" s="195"/>
      <c r="K481" s="195"/>
      <c r="L481" s="195"/>
      <c r="M481" s="195"/>
      <c r="N481" s="195"/>
      <c r="O481" s="195"/>
      <c r="P481" s="195"/>
      <c r="Q481" s="195"/>
      <c r="R481" s="195"/>
      <c r="S481" s="195"/>
      <c r="T481" s="195"/>
      <c r="U481" s="195"/>
      <c r="V481" s="195"/>
      <c r="W481" s="195"/>
      <c r="X481" s="195"/>
      <c r="Y481" s="195"/>
    </row>
    <row r="482" spans="1:25" ht="12.75" customHeight="1" x14ac:dyDescent="0.3">
      <c r="A482" s="195"/>
      <c r="B482" s="195"/>
      <c r="C482" s="195"/>
      <c r="D482" s="195"/>
      <c r="E482" s="195"/>
      <c r="F482" s="195"/>
      <c r="G482" s="195"/>
      <c r="H482" s="195"/>
      <c r="I482" s="195"/>
      <c r="J482" s="195"/>
      <c r="K482" s="195"/>
      <c r="L482" s="195"/>
      <c r="M482" s="195"/>
      <c r="N482" s="195"/>
      <c r="O482" s="195"/>
      <c r="P482" s="195"/>
      <c r="Q482" s="195"/>
      <c r="R482" s="195"/>
      <c r="S482" s="195"/>
      <c r="T482" s="195"/>
      <c r="U482" s="195"/>
      <c r="V482" s="195"/>
      <c r="W482" s="195"/>
      <c r="X482" s="195"/>
      <c r="Y482" s="195"/>
    </row>
    <row r="483" spans="1:25" ht="12.75" customHeight="1" x14ac:dyDescent="0.3">
      <c r="A483" s="195"/>
      <c r="B483" s="195"/>
      <c r="C483" s="195"/>
      <c r="D483" s="195"/>
      <c r="E483" s="195"/>
      <c r="F483" s="195"/>
      <c r="G483" s="195"/>
      <c r="H483" s="195"/>
      <c r="I483" s="195"/>
      <c r="J483" s="195"/>
      <c r="K483" s="195"/>
      <c r="L483" s="195"/>
      <c r="M483" s="195"/>
      <c r="N483" s="195"/>
      <c r="O483" s="195"/>
      <c r="P483" s="195"/>
      <c r="Q483" s="195"/>
      <c r="R483" s="195"/>
      <c r="S483" s="195"/>
      <c r="T483" s="195"/>
      <c r="U483" s="195"/>
      <c r="V483" s="195"/>
      <c r="W483" s="195"/>
      <c r="X483" s="195"/>
      <c r="Y483" s="195"/>
    </row>
    <row r="484" spans="1:25" ht="12.75" customHeight="1" x14ac:dyDescent="0.3">
      <c r="A484" s="195"/>
      <c r="B484" s="195"/>
      <c r="C484" s="195"/>
      <c r="D484" s="195"/>
      <c r="E484" s="195"/>
      <c r="F484" s="195"/>
      <c r="G484" s="195"/>
      <c r="H484" s="195"/>
      <c r="I484" s="195"/>
      <c r="J484" s="195"/>
      <c r="K484" s="195"/>
      <c r="L484" s="195"/>
      <c r="M484" s="195"/>
      <c r="N484" s="195"/>
      <c r="O484" s="195"/>
      <c r="P484" s="195"/>
      <c r="Q484" s="195"/>
      <c r="R484" s="195"/>
      <c r="S484" s="195"/>
      <c r="T484" s="195"/>
      <c r="U484" s="195"/>
      <c r="V484" s="195"/>
      <c r="W484" s="195"/>
      <c r="X484" s="195"/>
      <c r="Y484" s="195"/>
    </row>
    <row r="485" spans="1:25" ht="12.75" customHeight="1" x14ac:dyDescent="0.3">
      <c r="A485" s="195"/>
      <c r="B485" s="195"/>
      <c r="C485" s="195"/>
      <c r="D485" s="195"/>
      <c r="E485" s="195"/>
      <c r="F485" s="195"/>
      <c r="G485" s="195"/>
      <c r="H485" s="195"/>
      <c r="I485" s="195"/>
      <c r="J485" s="195"/>
      <c r="K485" s="195"/>
      <c r="L485" s="195"/>
      <c r="M485" s="195"/>
      <c r="N485" s="195"/>
      <c r="O485" s="195"/>
      <c r="P485" s="195"/>
      <c r="Q485" s="195"/>
      <c r="R485" s="195"/>
      <c r="S485" s="195"/>
      <c r="T485" s="195"/>
      <c r="U485" s="195"/>
      <c r="V485" s="195"/>
      <c r="W485" s="195"/>
      <c r="X485" s="195"/>
      <c r="Y485" s="195"/>
    </row>
    <row r="486" spans="1:25" ht="12.75" customHeight="1" x14ac:dyDescent="0.3">
      <c r="A486" s="195"/>
      <c r="B486" s="195"/>
      <c r="C486" s="195"/>
      <c r="D486" s="195"/>
      <c r="E486" s="195"/>
      <c r="F486" s="195"/>
      <c r="G486" s="195"/>
      <c r="H486" s="195"/>
      <c r="I486" s="195"/>
      <c r="J486" s="195"/>
      <c r="K486" s="195"/>
      <c r="L486" s="195"/>
      <c r="M486" s="195"/>
      <c r="N486" s="195"/>
      <c r="O486" s="195"/>
      <c r="P486" s="195"/>
      <c r="Q486" s="195"/>
      <c r="R486" s="195"/>
      <c r="S486" s="195"/>
      <c r="T486" s="195"/>
      <c r="U486" s="195"/>
      <c r="V486" s="195"/>
      <c r="W486" s="195"/>
      <c r="X486" s="195"/>
      <c r="Y486" s="195"/>
    </row>
    <row r="487" spans="1:25" ht="12.75" customHeight="1" x14ac:dyDescent="0.3">
      <c r="A487" s="195"/>
      <c r="B487" s="195"/>
      <c r="C487" s="195"/>
      <c r="D487" s="195"/>
      <c r="E487" s="195"/>
      <c r="F487" s="195"/>
      <c r="G487" s="195"/>
      <c r="H487" s="195"/>
      <c r="I487" s="195"/>
      <c r="J487" s="195"/>
      <c r="K487" s="195"/>
      <c r="L487" s="195"/>
      <c r="M487" s="195"/>
      <c r="N487" s="195"/>
      <c r="O487" s="195"/>
      <c r="P487" s="195"/>
      <c r="Q487" s="195"/>
      <c r="R487" s="195"/>
      <c r="S487" s="195"/>
      <c r="T487" s="195"/>
      <c r="U487" s="195"/>
      <c r="V487" s="195"/>
      <c r="W487" s="195"/>
      <c r="X487" s="195"/>
      <c r="Y487" s="195"/>
    </row>
    <row r="488" spans="1:25" ht="12.75" customHeight="1" x14ac:dyDescent="0.3">
      <c r="A488" s="195"/>
      <c r="B488" s="195"/>
      <c r="C488" s="195"/>
      <c r="D488" s="195"/>
      <c r="E488" s="195"/>
      <c r="F488" s="195"/>
      <c r="G488" s="195"/>
      <c r="H488" s="195"/>
      <c r="I488" s="195"/>
      <c r="J488" s="195"/>
      <c r="K488" s="195"/>
      <c r="L488" s="195"/>
      <c r="M488" s="195"/>
      <c r="N488" s="195"/>
      <c r="O488" s="195"/>
      <c r="P488" s="195"/>
      <c r="Q488" s="195"/>
      <c r="R488" s="195"/>
      <c r="S488" s="195"/>
      <c r="T488" s="195"/>
      <c r="U488" s="195"/>
      <c r="V488" s="195"/>
      <c r="W488" s="195"/>
      <c r="X488" s="195"/>
      <c r="Y488" s="195"/>
    </row>
    <row r="489" spans="1:25" ht="12.75" customHeight="1" x14ac:dyDescent="0.3">
      <c r="A489" s="195"/>
      <c r="B489" s="195"/>
      <c r="C489" s="195"/>
      <c r="D489" s="195"/>
      <c r="E489" s="195"/>
      <c r="F489" s="195"/>
      <c r="G489" s="195"/>
      <c r="H489" s="195"/>
      <c r="I489" s="195"/>
      <c r="J489" s="195"/>
      <c r="K489" s="195"/>
      <c r="L489" s="195"/>
      <c r="M489" s="195"/>
      <c r="N489" s="195"/>
      <c r="O489" s="195"/>
      <c r="P489" s="195"/>
      <c r="Q489" s="195"/>
      <c r="R489" s="195"/>
      <c r="S489" s="195"/>
      <c r="T489" s="195"/>
      <c r="U489" s="195"/>
      <c r="V489" s="195"/>
      <c r="W489" s="195"/>
      <c r="X489" s="195"/>
      <c r="Y489" s="195"/>
    </row>
    <row r="490" spans="1:25" ht="12.75" customHeight="1" x14ac:dyDescent="0.3">
      <c r="A490" s="195"/>
      <c r="B490" s="195"/>
      <c r="C490" s="195"/>
      <c r="D490" s="195"/>
      <c r="E490" s="195"/>
      <c r="F490" s="195"/>
      <c r="G490" s="195"/>
      <c r="H490" s="195"/>
      <c r="I490" s="195"/>
      <c r="J490" s="195"/>
      <c r="K490" s="195"/>
      <c r="L490" s="195"/>
      <c r="M490" s="195"/>
      <c r="N490" s="195"/>
      <c r="O490" s="195"/>
      <c r="P490" s="195"/>
      <c r="Q490" s="195"/>
      <c r="R490" s="195"/>
      <c r="S490" s="195"/>
      <c r="T490" s="195"/>
      <c r="U490" s="195"/>
      <c r="V490" s="195"/>
      <c r="W490" s="195"/>
      <c r="X490" s="195"/>
      <c r="Y490" s="195"/>
    </row>
    <row r="491" spans="1:25" ht="12.75" customHeight="1" x14ac:dyDescent="0.3">
      <c r="A491" s="195"/>
      <c r="B491" s="195"/>
      <c r="C491" s="195"/>
      <c r="D491" s="195"/>
      <c r="E491" s="195"/>
      <c r="F491" s="195"/>
      <c r="G491" s="195"/>
      <c r="H491" s="195"/>
      <c r="I491" s="195"/>
      <c r="J491" s="195"/>
      <c r="K491" s="195"/>
      <c r="L491" s="195"/>
      <c r="M491" s="195"/>
      <c r="N491" s="195"/>
      <c r="O491" s="195"/>
      <c r="P491" s="195"/>
      <c r="Q491" s="195"/>
      <c r="R491" s="195"/>
      <c r="S491" s="195"/>
      <c r="T491" s="195"/>
      <c r="U491" s="195"/>
      <c r="V491" s="195"/>
      <c r="W491" s="195"/>
      <c r="X491" s="195"/>
      <c r="Y491" s="195"/>
    </row>
    <row r="492" spans="1:25" ht="12.75" customHeight="1" x14ac:dyDescent="0.3">
      <c r="A492" s="195"/>
      <c r="B492" s="195"/>
      <c r="C492" s="195"/>
      <c r="D492" s="195"/>
      <c r="E492" s="195"/>
      <c r="F492" s="195"/>
      <c r="G492" s="195"/>
      <c r="H492" s="195"/>
      <c r="I492" s="195"/>
      <c r="J492" s="195"/>
      <c r="K492" s="195"/>
      <c r="L492" s="195"/>
      <c r="M492" s="195"/>
      <c r="N492" s="195"/>
      <c r="O492" s="195"/>
      <c r="P492" s="195"/>
      <c r="Q492" s="195"/>
      <c r="R492" s="195"/>
      <c r="S492" s="195"/>
      <c r="T492" s="195"/>
      <c r="U492" s="195"/>
      <c r="V492" s="195"/>
      <c r="W492" s="195"/>
      <c r="X492" s="195"/>
      <c r="Y492" s="195"/>
    </row>
    <row r="493" spans="1:25" ht="12.75" customHeight="1" x14ac:dyDescent="0.3">
      <c r="A493" s="195"/>
      <c r="B493" s="195"/>
      <c r="C493" s="195"/>
      <c r="D493" s="195"/>
      <c r="E493" s="195"/>
      <c r="F493" s="195"/>
      <c r="G493" s="195"/>
      <c r="H493" s="195"/>
      <c r="I493" s="195"/>
      <c r="J493" s="195"/>
      <c r="K493" s="195"/>
      <c r="L493" s="195"/>
      <c r="M493" s="195"/>
      <c r="N493" s="195"/>
      <c r="O493" s="195"/>
      <c r="P493" s="195"/>
      <c r="Q493" s="195"/>
      <c r="R493" s="195"/>
      <c r="S493" s="195"/>
      <c r="T493" s="195"/>
      <c r="U493" s="195"/>
      <c r="V493" s="195"/>
      <c r="W493" s="195"/>
      <c r="X493" s="195"/>
      <c r="Y493" s="195"/>
    </row>
    <row r="494" spans="1:25" ht="12.75" customHeight="1" x14ac:dyDescent="0.3">
      <c r="A494" s="195"/>
      <c r="B494" s="195"/>
      <c r="C494" s="195"/>
      <c r="D494" s="195"/>
      <c r="E494" s="195"/>
      <c r="F494" s="195"/>
      <c r="G494" s="195"/>
      <c r="H494" s="195"/>
      <c r="I494" s="195"/>
      <c r="J494" s="195"/>
      <c r="K494" s="195"/>
      <c r="L494" s="195"/>
      <c r="M494" s="195"/>
      <c r="N494" s="195"/>
      <c r="O494" s="195"/>
      <c r="P494" s="195"/>
      <c r="Q494" s="195"/>
      <c r="R494" s="195"/>
      <c r="S494" s="195"/>
      <c r="T494" s="195"/>
      <c r="U494" s="195"/>
      <c r="V494" s="195"/>
      <c r="W494" s="195"/>
      <c r="X494" s="195"/>
      <c r="Y494" s="195"/>
    </row>
    <row r="495" spans="1:25" ht="12.75" customHeight="1" x14ac:dyDescent="0.3">
      <c r="A495" s="195"/>
      <c r="B495" s="195"/>
      <c r="C495" s="195"/>
      <c r="D495" s="195"/>
      <c r="E495" s="195"/>
      <c r="F495" s="195"/>
      <c r="G495" s="195"/>
      <c r="H495" s="195"/>
      <c r="I495" s="195"/>
      <c r="J495" s="195"/>
      <c r="K495" s="195"/>
      <c r="L495" s="195"/>
      <c r="M495" s="195"/>
      <c r="N495" s="195"/>
      <c r="O495" s="195"/>
      <c r="P495" s="195"/>
      <c r="Q495" s="195"/>
      <c r="R495" s="195"/>
      <c r="S495" s="195"/>
      <c r="T495" s="195"/>
      <c r="U495" s="195"/>
      <c r="V495" s="195"/>
      <c r="W495" s="195"/>
      <c r="X495" s="195"/>
      <c r="Y495" s="195"/>
    </row>
    <row r="496" spans="1:25" ht="12.75" customHeight="1" x14ac:dyDescent="0.3">
      <c r="A496" s="195"/>
      <c r="B496" s="195"/>
      <c r="C496" s="195"/>
      <c r="D496" s="195"/>
      <c r="E496" s="195"/>
      <c r="F496" s="195"/>
      <c r="G496" s="195"/>
      <c r="H496" s="195"/>
      <c r="I496" s="195"/>
      <c r="J496" s="195"/>
      <c r="K496" s="195"/>
      <c r="L496" s="195"/>
      <c r="M496" s="195"/>
      <c r="N496" s="195"/>
      <c r="O496" s="195"/>
      <c r="P496" s="195"/>
      <c r="Q496" s="195"/>
      <c r="R496" s="195"/>
      <c r="S496" s="195"/>
      <c r="T496" s="195"/>
      <c r="U496" s="195"/>
      <c r="V496" s="195"/>
      <c r="W496" s="195"/>
      <c r="X496" s="195"/>
      <c r="Y496" s="195"/>
    </row>
    <row r="497" spans="1:25" ht="12.75" customHeight="1" x14ac:dyDescent="0.3">
      <c r="A497" s="195"/>
      <c r="B497" s="195"/>
      <c r="C497" s="195"/>
      <c r="D497" s="195"/>
      <c r="E497" s="195"/>
      <c r="F497" s="195"/>
      <c r="G497" s="195"/>
      <c r="H497" s="195"/>
      <c r="I497" s="195"/>
      <c r="J497" s="195"/>
      <c r="K497" s="195"/>
      <c r="L497" s="195"/>
      <c r="M497" s="195"/>
      <c r="N497" s="195"/>
      <c r="O497" s="195"/>
      <c r="P497" s="195"/>
      <c r="Q497" s="195"/>
      <c r="R497" s="195"/>
      <c r="S497" s="195"/>
      <c r="T497" s="195"/>
      <c r="U497" s="195"/>
      <c r="V497" s="195"/>
      <c r="W497" s="195"/>
      <c r="X497" s="195"/>
      <c r="Y497" s="195"/>
    </row>
    <row r="498" spans="1:25" ht="12.75" customHeight="1" x14ac:dyDescent="0.3">
      <c r="A498" s="195"/>
      <c r="B498" s="195"/>
      <c r="C498" s="195"/>
      <c r="D498" s="195"/>
      <c r="E498" s="195"/>
      <c r="F498" s="195"/>
      <c r="G498" s="195"/>
      <c r="H498" s="195"/>
      <c r="I498" s="195"/>
      <c r="J498" s="195"/>
      <c r="K498" s="195"/>
      <c r="L498" s="195"/>
      <c r="M498" s="195"/>
      <c r="N498" s="195"/>
      <c r="O498" s="195"/>
      <c r="P498" s="195"/>
      <c r="Q498" s="195"/>
      <c r="R498" s="195"/>
      <c r="S498" s="195"/>
      <c r="T498" s="195"/>
      <c r="U498" s="195"/>
      <c r="V498" s="195"/>
      <c r="W498" s="195"/>
      <c r="X498" s="195"/>
      <c r="Y498" s="195"/>
    </row>
    <row r="499" spans="1:25" ht="12.75" customHeight="1" x14ac:dyDescent="0.3">
      <c r="A499" s="195"/>
      <c r="B499" s="195"/>
      <c r="C499" s="195"/>
      <c r="D499" s="195"/>
      <c r="E499" s="195"/>
      <c r="F499" s="195"/>
      <c r="G499" s="195"/>
      <c r="H499" s="195"/>
      <c r="I499" s="195"/>
      <c r="J499" s="195"/>
      <c r="K499" s="195"/>
      <c r="L499" s="195"/>
      <c r="M499" s="195"/>
      <c r="N499" s="195"/>
      <c r="O499" s="195"/>
      <c r="P499" s="195"/>
      <c r="Q499" s="195"/>
      <c r="R499" s="195"/>
      <c r="S499" s="195"/>
      <c r="T499" s="195"/>
      <c r="U499" s="195"/>
      <c r="V499" s="195"/>
      <c r="W499" s="195"/>
      <c r="X499" s="195"/>
      <c r="Y499" s="195"/>
    </row>
    <row r="500" spans="1:25" ht="12.75" customHeight="1" x14ac:dyDescent="0.3">
      <c r="A500" s="195"/>
      <c r="B500" s="195"/>
      <c r="C500" s="195"/>
      <c r="D500" s="195"/>
      <c r="E500" s="195"/>
      <c r="F500" s="195"/>
      <c r="G500" s="195"/>
      <c r="H500" s="195"/>
      <c r="I500" s="195"/>
      <c r="J500" s="195"/>
      <c r="K500" s="195"/>
      <c r="L500" s="195"/>
      <c r="M500" s="195"/>
      <c r="N500" s="195"/>
      <c r="O500" s="195"/>
      <c r="P500" s="195"/>
      <c r="Q500" s="195"/>
      <c r="R500" s="195"/>
      <c r="S500" s="195"/>
      <c r="T500" s="195"/>
      <c r="U500" s="195"/>
      <c r="V500" s="195"/>
      <c r="W500" s="195"/>
      <c r="X500" s="195"/>
      <c r="Y500" s="195"/>
    </row>
    <row r="501" spans="1:25" ht="12.75" customHeight="1" x14ac:dyDescent="0.3">
      <c r="A501" s="195"/>
      <c r="B501" s="195"/>
      <c r="C501" s="195"/>
      <c r="D501" s="195"/>
      <c r="E501" s="195"/>
      <c r="F501" s="195"/>
      <c r="G501" s="195"/>
      <c r="H501" s="195"/>
      <c r="I501" s="195"/>
      <c r="J501" s="195"/>
      <c r="K501" s="195"/>
      <c r="L501" s="195"/>
      <c r="M501" s="195"/>
      <c r="N501" s="195"/>
      <c r="O501" s="195"/>
      <c r="P501" s="195"/>
      <c r="Q501" s="195"/>
      <c r="R501" s="195"/>
      <c r="S501" s="195"/>
      <c r="T501" s="195"/>
      <c r="U501" s="195"/>
      <c r="V501" s="195"/>
      <c r="W501" s="195"/>
      <c r="X501" s="195"/>
      <c r="Y501" s="195"/>
    </row>
    <row r="502" spans="1:25" ht="12.75" customHeight="1" x14ac:dyDescent="0.3">
      <c r="A502" s="195"/>
      <c r="B502" s="195"/>
      <c r="C502" s="195"/>
      <c r="D502" s="195"/>
      <c r="E502" s="195"/>
      <c r="F502" s="195"/>
      <c r="G502" s="195"/>
      <c r="H502" s="195"/>
      <c r="I502" s="195"/>
      <c r="J502" s="195"/>
      <c r="K502" s="195"/>
      <c r="L502" s="195"/>
      <c r="M502" s="195"/>
      <c r="N502" s="195"/>
      <c r="O502" s="195"/>
      <c r="P502" s="195"/>
      <c r="Q502" s="195"/>
      <c r="R502" s="195"/>
      <c r="S502" s="195"/>
      <c r="T502" s="195"/>
      <c r="U502" s="195"/>
      <c r="V502" s="195"/>
      <c r="W502" s="195"/>
      <c r="X502" s="195"/>
      <c r="Y502" s="195"/>
    </row>
    <row r="503" spans="1:25" ht="12.75" customHeight="1" x14ac:dyDescent="0.3">
      <c r="A503" s="195"/>
      <c r="B503" s="195"/>
      <c r="C503" s="195"/>
      <c r="D503" s="195"/>
      <c r="E503" s="195"/>
      <c r="F503" s="195"/>
      <c r="G503" s="195"/>
      <c r="H503" s="195"/>
      <c r="I503" s="195"/>
      <c r="J503" s="195"/>
      <c r="K503" s="195"/>
      <c r="L503" s="195"/>
      <c r="M503" s="195"/>
      <c r="N503" s="195"/>
      <c r="O503" s="195"/>
      <c r="P503" s="195"/>
      <c r="Q503" s="195"/>
      <c r="R503" s="195"/>
      <c r="S503" s="195"/>
      <c r="T503" s="195"/>
      <c r="U503" s="195"/>
      <c r="V503" s="195"/>
      <c r="W503" s="195"/>
      <c r="X503" s="195"/>
      <c r="Y503" s="195"/>
    </row>
    <row r="504" spans="1:25" ht="12.75" customHeight="1" x14ac:dyDescent="0.3">
      <c r="A504" s="195"/>
      <c r="B504" s="195"/>
      <c r="C504" s="195"/>
      <c r="D504" s="195"/>
      <c r="E504" s="195"/>
      <c r="F504" s="195"/>
      <c r="G504" s="195"/>
      <c r="H504" s="195"/>
      <c r="I504" s="195"/>
      <c r="J504" s="195"/>
      <c r="K504" s="195"/>
      <c r="L504" s="195"/>
      <c r="M504" s="195"/>
      <c r="N504" s="195"/>
      <c r="O504" s="195"/>
      <c r="P504" s="195"/>
      <c r="Q504" s="195"/>
      <c r="R504" s="195"/>
      <c r="S504" s="195"/>
      <c r="T504" s="195"/>
      <c r="U504" s="195"/>
      <c r="V504" s="195"/>
      <c r="W504" s="195"/>
      <c r="X504" s="195"/>
      <c r="Y504" s="195"/>
    </row>
    <row r="505" spans="1:25" ht="12.75" customHeight="1" x14ac:dyDescent="0.3">
      <c r="A505" s="195"/>
      <c r="B505" s="195"/>
      <c r="C505" s="195"/>
      <c r="D505" s="195"/>
      <c r="E505" s="195"/>
      <c r="F505" s="195"/>
      <c r="G505" s="195"/>
      <c r="H505" s="195"/>
      <c r="I505" s="195"/>
      <c r="J505" s="195"/>
      <c r="K505" s="195"/>
      <c r="L505" s="195"/>
      <c r="M505" s="195"/>
      <c r="N505" s="195"/>
      <c r="O505" s="195"/>
      <c r="P505" s="195"/>
      <c r="Q505" s="195"/>
      <c r="R505" s="195"/>
      <c r="S505" s="195"/>
      <c r="T505" s="195"/>
      <c r="U505" s="195"/>
      <c r="V505" s="195"/>
      <c r="W505" s="195"/>
      <c r="X505" s="195"/>
      <c r="Y505" s="195"/>
    </row>
    <row r="506" spans="1:25" ht="12.75" customHeight="1" x14ac:dyDescent="0.3">
      <c r="A506" s="195"/>
      <c r="B506" s="195"/>
      <c r="C506" s="195"/>
      <c r="D506" s="195"/>
      <c r="E506" s="195"/>
      <c r="F506" s="195"/>
      <c r="G506" s="195"/>
      <c r="H506" s="195"/>
      <c r="I506" s="195"/>
      <c r="J506" s="195"/>
      <c r="K506" s="195"/>
      <c r="L506" s="195"/>
      <c r="M506" s="195"/>
      <c r="N506" s="195"/>
      <c r="O506" s="195"/>
      <c r="P506" s="195"/>
      <c r="Q506" s="195"/>
      <c r="R506" s="195"/>
      <c r="S506" s="195"/>
      <c r="T506" s="195"/>
      <c r="U506" s="195"/>
      <c r="V506" s="195"/>
      <c r="W506" s="195"/>
      <c r="X506" s="195"/>
      <c r="Y506" s="195"/>
    </row>
    <row r="507" spans="1:25" ht="12.75" customHeight="1" x14ac:dyDescent="0.3">
      <c r="A507" s="195"/>
      <c r="B507" s="195"/>
      <c r="C507" s="195"/>
      <c r="D507" s="195"/>
      <c r="E507" s="195"/>
      <c r="F507" s="195"/>
      <c r="G507" s="195"/>
      <c r="H507" s="195"/>
      <c r="I507" s="195"/>
      <c r="J507" s="195"/>
      <c r="K507" s="195"/>
      <c r="L507" s="195"/>
      <c r="M507" s="195"/>
      <c r="N507" s="195"/>
      <c r="O507" s="195"/>
      <c r="P507" s="195"/>
      <c r="Q507" s="195"/>
      <c r="R507" s="195"/>
      <c r="S507" s="195"/>
      <c r="T507" s="195"/>
      <c r="U507" s="195"/>
      <c r="V507" s="195"/>
      <c r="W507" s="195"/>
      <c r="X507" s="195"/>
      <c r="Y507" s="195"/>
    </row>
    <row r="508" spans="1:25" ht="12.75" customHeight="1" x14ac:dyDescent="0.3">
      <c r="A508" s="195"/>
      <c r="B508" s="195"/>
      <c r="C508" s="195"/>
      <c r="D508" s="195"/>
      <c r="E508" s="195"/>
      <c r="F508" s="195"/>
      <c r="G508" s="195"/>
      <c r="H508" s="195"/>
      <c r="I508" s="195"/>
      <c r="J508" s="195"/>
      <c r="K508" s="195"/>
      <c r="L508" s="195"/>
      <c r="M508" s="195"/>
      <c r="N508" s="195"/>
      <c r="O508" s="195"/>
      <c r="P508" s="195"/>
      <c r="Q508" s="195"/>
      <c r="R508" s="195"/>
      <c r="S508" s="195"/>
      <c r="T508" s="195"/>
      <c r="U508" s="195"/>
      <c r="V508" s="195"/>
      <c r="W508" s="195"/>
      <c r="X508" s="195"/>
      <c r="Y508" s="195"/>
    </row>
    <row r="509" spans="1:25" ht="12.75" customHeight="1" x14ac:dyDescent="0.3">
      <c r="A509" s="195"/>
      <c r="B509" s="195"/>
      <c r="C509" s="195"/>
      <c r="D509" s="195"/>
      <c r="E509" s="195"/>
      <c r="F509" s="195"/>
      <c r="G509" s="195"/>
      <c r="H509" s="195"/>
      <c r="I509" s="195"/>
      <c r="J509" s="195"/>
      <c r="K509" s="195"/>
      <c r="L509" s="195"/>
      <c r="M509" s="195"/>
      <c r="N509" s="195"/>
      <c r="O509" s="195"/>
      <c r="P509" s="195"/>
      <c r="Q509" s="195"/>
      <c r="R509" s="195"/>
      <c r="S509" s="195"/>
      <c r="T509" s="195"/>
      <c r="U509" s="195"/>
      <c r="V509" s="195"/>
      <c r="W509" s="195"/>
      <c r="X509" s="195"/>
      <c r="Y509" s="195"/>
    </row>
    <row r="510" spans="1:25" ht="12.75" customHeight="1" x14ac:dyDescent="0.3">
      <c r="A510" s="195"/>
      <c r="B510" s="195"/>
      <c r="C510" s="195"/>
      <c r="D510" s="195"/>
      <c r="E510" s="195"/>
      <c r="F510" s="195"/>
      <c r="G510" s="195"/>
      <c r="H510" s="195"/>
      <c r="I510" s="195"/>
      <c r="J510" s="195"/>
      <c r="K510" s="195"/>
      <c r="L510" s="195"/>
      <c r="M510" s="195"/>
      <c r="N510" s="195"/>
      <c r="O510" s="195"/>
      <c r="P510" s="195"/>
      <c r="Q510" s="195"/>
      <c r="R510" s="195"/>
      <c r="S510" s="195"/>
      <c r="T510" s="195"/>
      <c r="U510" s="195"/>
      <c r="V510" s="195"/>
      <c r="W510" s="195"/>
      <c r="X510" s="195"/>
      <c r="Y510" s="195"/>
    </row>
    <row r="511" spans="1:25" ht="12.75" customHeight="1" x14ac:dyDescent="0.3">
      <c r="A511" s="195"/>
      <c r="B511" s="195"/>
      <c r="C511" s="195"/>
      <c r="D511" s="195"/>
      <c r="E511" s="195"/>
      <c r="F511" s="195"/>
      <c r="G511" s="195"/>
      <c r="H511" s="195"/>
      <c r="I511" s="195"/>
      <c r="J511" s="195"/>
      <c r="K511" s="195"/>
      <c r="L511" s="195"/>
      <c r="M511" s="195"/>
      <c r="N511" s="195"/>
      <c r="O511" s="195"/>
      <c r="P511" s="195"/>
      <c r="Q511" s="195"/>
      <c r="R511" s="195"/>
      <c r="S511" s="195"/>
      <c r="T511" s="195"/>
      <c r="U511" s="195"/>
      <c r="V511" s="195"/>
      <c r="W511" s="195"/>
      <c r="X511" s="195"/>
      <c r="Y511" s="195"/>
    </row>
    <row r="512" spans="1:25" ht="12.75" customHeight="1" x14ac:dyDescent="0.3">
      <c r="A512" s="195"/>
      <c r="B512" s="195"/>
      <c r="C512" s="195"/>
      <c r="D512" s="195"/>
      <c r="E512" s="195"/>
      <c r="F512" s="195"/>
      <c r="G512" s="195"/>
      <c r="H512" s="195"/>
      <c r="I512" s="195"/>
      <c r="J512" s="195"/>
      <c r="K512" s="195"/>
      <c r="L512" s="195"/>
      <c r="M512" s="195"/>
      <c r="N512" s="195"/>
      <c r="O512" s="195"/>
      <c r="P512" s="195"/>
      <c r="Q512" s="195"/>
      <c r="R512" s="195"/>
      <c r="S512" s="195"/>
      <c r="T512" s="195"/>
      <c r="U512" s="195"/>
      <c r="V512" s="195"/>
      <c r="W512" s="195"/>
      <c r="X512" s="195"/>
      <c r="Y512" s="195"/>
    </row>
    <row r="513" spans="1:25" ht="12.75" customHeight="1" x14ac:dyDescent="0.3">
      <c r="A513" s="195"/>
      <c r="B513" s="195"/>
      <c r="C513" s="195"/>
      <c r="D513" s="195"/>
      <c r="E513" s="195"/>
      <c r="F513" s="195"/>
      <c r="G513" s="195"/>
      <c r="H513" s="195"/>
      <c r="I513" s="195"/>
      <c r="J513" s="195"/>
      <c r="K513" s="195"/>
      <c r="L513" s="195"/>
      <c r="M513" s="195"/>
      <c r="N513" s="195"/>
      <c r="O513" s="195"/>
      <c r="P513" s="195"/>
      <c r="Q513" s="195"/>
      <c r="R513" s="195"/>
      <c r="S513" s="195"/>
      <c r="T513" s="195"/>
      <c r="U513" s="195"/>
      <c r="V513" s="195"/>
      <c r="W513" s="195"/>
      <c r="X513" s="195"/>
      <c r="Y513" s="195"/>
    </row>
    <row r="514" spans="1:25" ht="12.75" customHeight="1" x14ac:dyDescent="0.3">
      <c r="A514" s="195"/>
      <c r="B514" s="195"/>
      <c r="C514" s="195"/>
      <c r="D514" s="195"/>
      <c r="E514" s="195"/>
      <c r="F514" s="195"/>
      <c r="G514" s="195"/>
      <c r="H514" s="195"/>
      <c r="I514" s="195"/>
      <c r="J514" s="195"/>
      <c r="K514" s="195"/>
      <c r="L514" s="195"/>
      <c r="M514" s="195"/>
      <c r="N514" s="195"/>
      <c r="O514" s="195"/>
      <c r="P514" s="195"/>
      <c r="Q514" s="195"/>
      <c r="R514" s="195"/>
      <c r="S514" s="195"/>
      <c r="T514" s="195"/>
      <c r="U514" s="195"/>
      <c r="V514" s="195"/>
      <c r="W514" s="195"/>
      <c r="X514" s="195"/>
      <c r="Y514" s="195"/>
    </row>
    <row r="515" spans="1:25" ht="12.75" customHeight="1" x14ac:dyDescent="0.3">
      <c r="A515" s="195"/>
      <c r="B515" s="195"/>
      <c r="C515" s="195"/>
      <c r="D515" s="195"/>
      <c r="E515" s="195"/>
      <c r="F515" s="195"/>
      <c r="G515" s="195"/>
      <c r="H515" s="195"/>
      <c r="I515" s="195"/>
      <c r="J515" s="195"/>
      <c r="K515" s="195"/>
      <c r="L515" s="195"/>
      <c r="M515" s="195"/>
      <c r="N515" s="195"/>
      <c r="O515" s="195"/>
      <c r="P515" s="195"/>
      <c r="Q515" s="195"/>
      <c r="R515" s="195"/>
      <c r="S515" s="195"/>
      <c r="T515" s="195"/>
      <c r="U515" s="195"/>
      <c r="V515" s="195"/>
      <c r="W515" s="195"/>
      <c r="X515" s="195"/>
      <c r="Y515" s="195"/>
    </row>
    <row r="516" spans="1:25" ht="12.75" customHeight="1" x14ac:dyDescent="0.3">
      <c r="A516" s="195"/>
      <c r="B516" s="195"/>
      <c r="C516" s="195"/>
      <c r="D516" s="195"/>
      <c r="E516" s="195"/>
      <c r="F516" s="195"/>
      <c r="G516" s="195"/>
      <c r="H516" s="195"/>
      <c r="I516" s="195"/>
      <c r="J516" s="195"/>
      <c r="K516" s="195"/>
      <c r="L516" s="195"/>
      <c r="M516" s="195"/>
      <c r="N516" s="195"/>
      <c r="O516" s="195"/>
      <c r="P516" s="195"/>
      <c r="Q516" s="195"/>
      <c r="R516" s="195"/>
      <c r="S516" s="195"/>
      <c r="T516" s="195"/>
      <c r="U516" s="195"/>
      <c r="V516" s="195"/>
      <c r="W516" s="195"/>
      <c r="X516" s="195"/>
      <c r="Y516" s="195"/>
    </row>
    <row r="517" spans="1:25" ht="12.75" customHeight="1" x14ac:dyDescent="0.3">
      <c r="A517" s="195"/>
      <c r="B517" s="195"/>
      <c r="C517" s="195"/>
      <c r="D517" s="195"/>
      <c r="E517" s="195"/>
      <c r="F517" s="195"/>
      <c r="G517" s="195"/>
      <c r="H517" s="195"/>
      <c r="I517" s="195"/>
      <c r="J517" s="195"/>
      <c r="K517" s="195"/>
      <c r="L517" s="195"/>
      <c r="M517" s="195"/>
      <c r="N517" s="195"/>
      <c r="O517" s="195"/>
      <c r="P517" s="195"/>
      <c r="Q517" s="195"/>
      <c r="R517" s="195"/>
      <c r="S517" s="195"/>
      <c r="T517" s="195"/>
      <c r="U517" s="195"/>
      <c r="V517" s="195"/>
      <c r="W517" s="195"/>
      <c r="X517" s="195"/>
      <c r="Y517" s="195"/>
    </row>
    <row r="518" spans="1:25" ht="12.75" customHeight="1" x14ac:dyDescent="0.3">
      <c r="A518" s="195"/>
      <c r="B518" s="195"/>
      <c r="C518" s="195"/>
      <c r="D518" s="195"/>
      <c r="E518" s="195"/>
      <c r="F518" s="195"/>
      <c r="G518" s="195"/>
      <c r="H518" s="195"/>
      <c r="I518" s="195"/>
      <c r="J518" s="195"/>
      <c r="K518" s="195"/>
      <c r="L518" s="195"/>
      <c r="M518" s="195"/>
      <c r="N518" s="195"/>
      <c r="O518" s="195"/>
      <c r="P518" s="195"/>
      <c r="Q518" s="195"/>
      <c r="R518" s="195"/>
      <c r="S518" s="195"/>
      <c r="T518" s="195"/>
      <c r="U518" s="195"/>
      <c r="V518" s="195"/>
      <c r="W518" s="195"/>
      <c r="X518" s="195"/>
      <c r="Y518" s="195"/>
    </row>
    <row r="519" spans="1:25" ht="12.75" customHeight="1" x14ac:dyDescent="0.3">
      <c r="A519" s="195"/>
      <c r="B519" s="195"/>
      <c r="C519" s="195"/>
      <c r="D519" s="195"/>
      <c r="E519" s="195"/>
      <c r="F519" s="195"/>
      <c r="G519" s="195"/>
      <c r="H519" s="195"/>
      <c r="I519" s="195"/>
      <c r="J519" s="195"/>
      <c r="K519" s="195"/>
      <c r="L519" s="195"/>
      <c r="M519" s="195"/>
      <c r="N519" s="195"/>
      <c r="O519" s="195"/>
      <c r="P519" s="195"/>
      <c r="Q519" s="195"/>
      <c r="R519" s="195"/>
      <c r="S519" s="195"/>
      <c r="T519" s="195"/>
      <c r="U519" s="195"/>
      <c r="V519" s="195"/>
      <c r="W519" s="195"/>
      <c r="X519" s="195"/>
      <c r="Y519" s="195"/>
    </row>
    <row r="520" spans="1:25" ht="12.75" customHeight="1" x14ac:dyDescent="0.3">
      <c r="A520" s="195"/>
      <c r="B520" s="195"/>
      <c r="C520" s="195"/>
      <c r="D520" s="195"/>
      <c r="E520" s="195"/>
      <c r="F520" s="195"/>
      <c r="G520" s="195"/>
      <c r="H520" s="195"/>
      <c r="I520" s="195"/>
      <c r="J520" s="195"/>
      <c r="K520" s="195"/>
      <c r="L520" s="195"/>
      <c r="M520" s="195"/>
      <c r="N520" s="195"/>
      <c r="O520" s="195"/>
      <c r="P520" s="195"/>
      <c r="Q520" s="195"/>
      <c r="R520" s="195"/>
      <c r="S520" s="195"/>
      <c r="T520" s="195"/>
      <c r="U520" s="195"/>
      <c r="V520" s="195"/>
      <c r="W520" s="195"/>
      <c r="X520" s="195"/>
      <c r="Y520" s="195"/>
    </row>
    <row r="521" spans="1:25" ht="12.75" customHeight="1" x14ac:dyDescent="0.3">
      <c r="A521" s="195"/>
      <c r="B521" s="195"/>
      <c r="C521" s="195"/>
      <c r="D521" s="195"/>
      <c r="E521" s="195"/>
      <c r="F521" s="195"/>
      <c r="G521" s="195"/>
      <c r="H521" s="195"/>
      <c r="I521" s="195"/>
      <c r="J521" s="195"/>
      <c r="K521" s="195"/>
      <c r="L521" s="195"/>
      <c r="M521" s="195"/>
      <c r="N521" s="195"/>
      <c r="O521" s="195"/>
      <c r="P521" s="195"/>
      <c r="Q521" s="195"/>
      <c r="R521" s="195"/>
      <c r="S521" s="195"/>
      <c r="T521" s="195"/>
      <c r="U521" s="195"/>
      <c r="V521" s="195"/>
      <c r="W521" s="195"/>
      <c r="X521" s="195"/>
      <c r="Y521" s="195"/>
    </row>
    <row r="522" spans="1:25" ht="12.75" customHeight="1" x14ac:dyDescent="0.3">
      <c r="A522" s="195"/>
      <c r="B522" s="195"/>
      <c r="C522" s="195"/>
      <c r="D522" s="195"/>
      <c r="E522" s="195"/>
      <c r="F522" s="195"/>
      <c r="G522" s="195"/>
      <c r="H522" s="195"/>
      <c r="I522" s="195"/>
      <c r="J522" s="195"/>
      <c r="K522" s="195"/>
      <c r="L522" s="195"/>
      <c r="M522" s="195"/>
      <c r="N522" s="195"/>
      <c r="O522" s="195"/>
      <c r="P522" s="195"/>
      <c r="Q522" s="195"/>
      <c r="R522" s="195"/>
      <c r="S522" s="195"/>
      <c r="T522" s="195"/>
      <c r="U522" s="195"/>
      <c r="V522" s="195"/>
      <c r="W522" s="195"/>
      <c r="X522" s="195"/>
      <c r="Y522" s="195"/>
    </row>
    <row r="523" spans="1:25" ht="12.75" customHeight="1" x14ac:dyDescent="0.3">
      <c r="A523" s="195"/>
      <c r="B523" s="195"/>
      <c r="C523" s="195"/>
      <c r="D523" s="195"/>
      <c r="E523" s="195"/>
      <c r="F523" s="195"/>
      <c r="G523" s="195"/>
      <c r="H523" s="195"/>
      <c r="I523" s="195"/>
      <c r="J523" s="195"/>
      <c r="K523" s="195"/>
      <c r="L523" s="195"/>
      <c r="M523" s="195"/>
      <c r="N523" s="195"/>
      <c r="O523" s="195"/>
      <c r="P523" s="195"/>
      <c r="Q523" s="195"/>
      <c r="R523" s="195"/>
      <c r="S523" s="195"/>
      <c r="T523" s="195"/>
      <c r="U523" s="195"/>
      <c r="V523" s="195"/>
      <c r="W523" s="195"/>
      <c r="X523" s="195"/>
      <c r="Y523" s="195"/>
    </row>
    <row r="524" spans="1:25" ht="12.75" customHeight="1" x14ac:dyDescent="0.3">
      <c r="A524" s="195"/>
      <c r="B524" s="195"/>
      <c r="C524" s="195"/>
      <c r="D524" s="195"/>
      <c r="E524" s="195"/>
      <c r="F524" s="195"/>
      <c r="G524" s="195"/>
      <c r="H524" s="195"/>
      <c r="I524" s="195"/>
      <c r="J524" s="195"/>
      <c r="K524" s="195"/>
      <c r="L524" s="195"/>
      <c r="M524" s="195"/>
      <c r="N524" s="195"/>
      <c r="O524" s="195"/>
      <c r="P524" s="195"/>
      <c r="Q524" s="195"/>
      <c r="R524" s="195"/>
      <c r="S524" s="195"/>
      <c r="T524" s="195"/>
      <c r="U524" s="195"/>
      <c r="V524" s="195"/>
      <c r="W524" s="195"/>
      <c r="X524" s="195"/>
      <c r="Y524" s="195"/>
    </row>
    <row r="525" spans="1:25" ht="12.75" customHeight="1" x14ac:dyDescent="0.3">
      <c r="A525" s="195"/>
      <c r="B525" s="195"/>
      <c r="C525" s="195"/>
      <c r="D525" s="195"/>
      <c r="E525" s="195"/>
      <c r="F525" s="195"/>
      <c r="G525" s="195"/>
      <c r="H525" s="195"/>
      <c r="I525" s="195"/>
      <c r="J525" s="195"/>
      <c r="K525" s="195"/>
      <c r="L525" s="195"/>
      <c r="M525" s="195"/>
      <c r="N525" s="195"/>
      <c r="O525" s="195"/>
      <c r="P525" s="195"/>
      <c r="Q525" s="195"/>
      <c r="R525" s="195"/>
      <c r="S525" s="195"/>
      <c r="T525" s="195"/>
      <c r="U525" s="195"/>
      <c r="V525" s="195"/>
      <c r="W525" s="195"/>
      <c r="X525" s="195"/>
      <c r="Y525" s="195"/>
    </row>
    <row r="526" spans="1:25" ht="12.75" customHeight="1" x14ac:dyDescent="0.3">
      <c r="A526" s="195"/>
      <c r="B526" s="195"/>
      <c r="C526" s="195"/>
      <c r="D526" s="195"/>
      <c r="E526" s="195"/>
      <c r="F526" s="195"/>
      <c r="G526" s="195"/>
      <c r="H526" s="195"/>
      <c r="I526" s="195"/>
      <c r="J526" s="195"/>
      <c r="K526" s="195"/>
      <c r="L526" s="195"/>
      <c r="M526" s="195"/>
      <c r="N526" s="195"/>
      <c r="O526" s="195"/>
      <c r="P526" s="195"/>
      <c r="Q526" s="195"/>
      <c r="R526" s="195"/>
      <c r="S526" s="195"/>
      <c r="T526" s="195"/>
      <c r="U526" s="195"/>
      <c r="V526" s="195"/>
      <c r="W526" s="195"/>
      <c r="X526" s="195"/>
      <c r="Y526" s="195"/>
    </row>
    <row r="527" spans="1:25" ht="12.75" customHeight="1" x14ac:dyDescent="0.3">
      <c r="A527" s="195"/>
      <c r="B527" s="195"/>
      <c r="C527" s="195"/>
      <c r="D527" s="195"/>
      <c r="E527" s="195"/>
      <c r="F527" s="195"/>
      <c r="G527" s="195"/>
      <c r="H527" s="195"/>
      <c r="I527" s="195"/>
      <c r="J527" s="195"/>
      <c r="K527" s="195"/>
      <c r="L527" s="195"/>
      <c r="M527" s="195"/>
      <c r="N527" s="195"/>
      <c r="O527" s="195"/>
      <c r="P527" s="195"/>
      <c r="Q527" s="195"/>
      <c r="R527" s="195"/>
      <c r="S527" s="195"/>
      <c r="T527" s="195"/>
      <c r="U527" s="195"/>
      <c r="V527" s="195"/>
      <c r="W527" s="195"/>
      <c r="X527" s="195"/>
      <c r="Y527" s="195"/>
    </row>
    <row r="528" spans="1:25" ht="12.75" customHeight="1" x14ac:dyDescent="0.3">
      <c r="A528" s="195"/>
      <c r="B528" s="195"/>
      <c r="C528" s="195"/>
      <c r="D528" s="195"/>
      <c r="E528" s="195"/>
      <c r="F528" s="195"/>
      <c r="G528" s="195"/>
      <c r="H528" s="195"/>
      <c r="I528" s="195"/>
      <c r="J528" s="195"/>
      <c r="K528" s="195"/>
      <c r="L528" s="195"/>
      <c r="M528" s="195"/>
      <c r="N528" s="195"/>
      <c r="O528" s="195"/>
      <c r="P528" s="195"/>
      <c r="Q528" s="195"/>
      <c r="R528" s="195"/>
      <c r="S528" s="195"/>
      <c r="T528" s="195"/>
      <c r="U528" s="195"/>
      <c r="V528" s="195"/>
      <c r="W528" s="195"/>
      <c r="X528" s="195"/>
      <c r="Y528" s="195"/>
    </row>
    <row r="529" spans="1:25" ht="12.75" customHeight="1" x14ac:dyDescent="0.3">
      <c r="A529" s="195"/>
      <c r="B529" s="195"/>
      <c r="C529" s="195"/>
      <c r="D529" s="195"/>
      <c r="E529" s="195"/>
      <c r="F529" s="195"/>
      <c r="G529" s="195"/>
      <c r="H529" s="195"/>
      <c r="I529" s="195"/>
      <c r="J529" s="195"/>
      <c r="K529" s="195"/>
      <c r="L529" s="195"/>
      <c r="M529" s="195"/>
      <c r="N529" s="195"/>
      <c r="O529" s="195"/>
      <c r="P529" s="195"/>
      <c r="Q529" s="195"/>
      <c r="R529" s="195"/>
      <c r="S529" s="195"/>
      <c r="T529" s="195"/>
      <c r="U529" s="195"/>
      <c r="V529" s="195"/>
      <c r="W529" s="195"/>
      <c r="X529" s="195"/>
      <c r="Y529" s="195"/>
    </row>
    <row r="530" spans="1:25" ht="12.75" customHeight="1" x14ac:dyDescent="0.3">
      <c r="A530" s="195"/>
      <c r="B530" s="195"/>
      <c r="C530" s="195"/>
      <c r="D530" s="195"/>
      <c r="E530" s="195"/>
      <c r="F530" s="195"/>
      <c r="G530" s="195"/>
      <c r="H530" s="195"/>
      <c r="I530" s="195"/>
      <c r="J530" s="195"/>
      <c r="K530" s="195"/>
      <c r="L530" s="195"/>
      <c r="M530" s="195"/>
      <c r="N530" s="195"/>
      <c r="O530" s="195"/>
      <c r="P530" s="195"/>
      <c r="Q530" s="195"/>
      <c r="R530" s="195"/>
      <c r="S530" s="195"/>
      <c r="T530" s="195"/>
      <c r="U530" s="195"/>
      <c r="V530" s="195"/>
      <c r="W530" s="195"/>
      <c r="X530" s="195"/>
      <c r="Y530" s="195"/>
    </row>
    <row r="531" spans="1:25" ht="12.75" customHeight="1" x14ac:dyDescent="0.3">
      <c r="A531" s="195"/>
      <c r="B531" s="195"/>
      <c r="C531" s="195"/>
      <c r="D531" s="195"/>
      <c r="E531" s="195"/>
      <c r="F531" s="195"/>
      <c r="G531" s="195"/>
      <c r="H531" s="195"/>
      <c r="I531" s="195"/>
      <c r="J531" s="195"/>
      <c r="K531" s="195"/>
      <c r="L531" s="195"/>
      <c r="M531" s="195"/>
      <c r="N531" s="195"/>
      <c r="O531" s="195"/>
      <c r="P531" s="195"/>
      <c r="Q531" s="195"/>
      <c r="R531" s="195"/>
      <c r="S531" s="195"/>
      <c r="T531" s="195"/>
      <c r="U531" s="195"/>
      <c r="V531" s="195"/>
      <c r="W531" s="195"/>
      <c r="X531" s="195"/>
      <c r="Y531" s="195"/>
    </row>
    <row r="532" spans="1:25" ht="12.75" customHeight="1" x14ac:dyDescent="0.3">
      <c r="A532" s="195"/>
      <c r="B532" s="195"/>
      <c r="C532" s="195"/>
      <c r="D532" s="195"/>
      <c r="E532" s="195"/>
      <c r="F532" s="195"/>
      <c r="G532" s="195"/>
      <c r="H532" s="195"/>
      <c r="I532" s="195"/>
      <c r="J532" s="195"/>
      <c r="K532" s="195"/>
      <c r="L532" s="195"/>
      <c r="M532" s="195"/>
      <c r="N532" s="195"/>
      <c r="O532" s="195"/>
      <c r="P532" s="195"/>
      <c r="Q532" s="195"/>
      <c r="R532" s="195"/>
      <c r="S532" s="195"/>
      <c r="T532" s="195"/>
      <c r="U532" s="195"/>
      <c r="V532" s="195"/>
      <c r="W532" s="195"/>
      <c r="X532" s="195"/>
      <c r="Y532" s="195"/>
    </row>
    <row r="533" spans="1:25" ht="12.75" customHeight="1" x14ac:dyDescent="0.3">
      <c r="A533" s="195"/>
      <c r="B533" s="195"/>
      <c r="C533" s="195"/>
      <c r="D533" s="195"/>
      <c r="E533" s="195"/>
      <c r="F533" s="195"/>
      <c r="G533" s="195"/>
      <c r="H533" s="195"/>
      <c r="I533" s="195"/>
      <c r="J533" s="195"/>
      <c r="K533" s="195"/>
      <c r="L533" s="195"/>
      <c r="M533" s="195"/>
      <c r="N533" s="195"/>
      <c r="O533" s="195"/>
      <c r="P533" s="195"/>
      <c r="Q533" s="195"/>
      <c r="R533" s="195"/>
      <c r="S533" s="195"/>
      <c r="T533" s="195"/>
      <c r="U533" s="195"/>
      <c r="V533" s="195"/>
      <c r="W533" s="195"/>
      <c r="X533" s="195"/>
      <c r="Y533" s="195"/>
    </row>
    <row r="534" spans="1:25" ht="12.75" customHeight="1" x14ac:dyDescent="0.3">
      <c r="A534" s="195"/>
      <c r="B534" s="195"/>
      <c r="C534" s="195"/>
      <c r="D534" s="195"/>
      <c r="E534" s="195"/>
      <c r="F534" s="195"/>
      <c r="G534" s="195"/>
      <c r="H534" s="195"/>
      <c r="I534" s="195"/>
      <c r="J534" s="195"/>
      <c r="K534" s="195"/>
      <c r="L534" s="195"/>
      <c r="M534" s="195"/>
      <c r="N534" s="195"/>
      <c r="O534" s="195"/>
      <c r="P534" s="195"/>
      <c r="Q534" s="195"/>
      <c r="R534" s="195"/>
      <c r="S534" s="195"/>
      <c r="T534" s="195"/>
      <c r="U534" s="195"/>
      <c r="V534" s="195"/>
      <c r="W534" s="195"/>
      <c r="X534" s="195"/>
      <c r="Y534" s="195"/>
    </row>
    <row r="535" spans="1:25" ht="12.75" customHeight="1" x14ac:dyDescent="0.3">
      <c r="A535" s="195"/>
      <c r="B535" s="195"/>
      <c r="C535" s="195"/>
      <c r="D535" s="195"/>
      <c r="E535" s="195"/>
      <c r="F535" s="195"/>
      <c r="G535" s="195"/>
      <c r="H535" s="195"/>
      <c r="I535" s="195"/>
      <c r="J535" s="195"/>
      <c r="K535" s="195"/>
      <c r="L535" s="195"/>
      <c r="M535" s="195"/>
      <c r="N535" s="195"/>
      <c r="O535" s="195"/>
      <c r="P535" s="195"/>
      <c r="Q535" s="195"/>
      <c r="R535" s="195"/>
      <c r="S535" s="195"/>
      <c r="T535" s="195"/>
      <c r="U535" s="195"/>
      <c r="V535" s="195"/>
      <c r="W535" s="195"/>
      <c r="X535" s="195"/>
      <c r="Y535" s="195"/>
    </row>
    <row r="536" spans="1:25" ht="12.75" customHeight="1" x14ac:dyDescent="0.3">
      <c r="A536" s="195"/>
      <c r="B536" s="195"/>
      <c r="C536" s="195"/>
      <c r="D536" s="195"/>
      <c r="E536" s="195"/>
      <c r="F536" s="195"/>
      <c r="G536" s="195"/>
      <c r="H536" s="195"/>
      <c r="I536" s="195"/>
      <c r="J536" s="195"/>
      <c r="K536" s="195"/>
      <c r="L536" s="195"/>
      <c r="M536" s="195"/>
      <c r="N536" s="195"/>
      <c r="O536" s="195"/>
      <c r="P536" s="195"/>
      <c r="Q536" s="195"/>
      <c r="R536" s="195"/>
      <c r="S536" s="195"/>
      <c r="T536" s="195"/>
      <c r="U536" s="195"/>
      <c r="V536" s="195"/>
      <c r="W536" s="195"/>
      <c r="X536" s="195"/>
      <c r="Y536" s="195"/>
    </row>
    <row r="537" spans="1:25" ht="12.75" customHeight="1" x14ac:dyDescent="0.3">
      <c r="A537" s="195"/>
      <c r="B537" s="195"/>
      <c r="C537" s="195"/>
      <c r="D537" s="195"/>
      <c r="E537" s="195"/>
      <c r="F537" s="195"/>
      <c r="G537" s="195"/>
      <c r="H537" s="195"/>
      <c r="I537" s="195"/>
      <c r="J537" s="195"/>
      <c r="K537" s="195"/>
      <c r="L537" s="195"/>
      <c r="M537" s="195"/>
      <c r="N537" s="195"/>
      <c r="O537" s="195"/>
      <c r="P537" s="195"/>
      <c r="Q537" s="195"/>
      <c r="R537" s="195"/>
      <c r="S537" s="195"/>
      <c r="T537" s="195"/>
      <c r="U537" s="195"/>
      <c r="V537" s="195"/>
      <c r="W537" s="195"/>
      <c r="X537" s="195"/>
      <c r="Y537" s="195"/>
    </row>
    <row r="538" spans="1:25" ht="12.75" customHeight="1" x14ac:dyDescent="0.3">
      <c r="A538" s="195"/>
      <c r="B538" s="195"/>
      <c r="C538" s="195"/>
      <c r="D538" s="195"/>
      <c r="E538" s="195"/>
      <c r="F538" s="195"/>
      <c r="G538" s="195"/>
      <c r="H538" s="195"/>
      <c r="I538" s="195"/>
      <c r="J538" s="195"/>
      <c r="K538" s="195"/>
      <c r="L538" s="195"/>
      <c r="M538" s="195"/>
      <c r="N538" s="195"/>
      <c r="O538" s="195"/>
      <c r="P538" s="195"/>
      <c r="Q538" s="195"/>
      <c r="R538" s="195"/>
      <c r="S538" s="195"/>
      <c r="T538" s="195"/>
      <c r="U538" s="195"/>
      <c r="V538" s="195"/>
      <c r="W538" s="195"/>
      <c r="X538" s="195"/>
      <c r="Y538" s="195"/>
    </row>
    <row r="539" spans="1:25" ht="12.75" customHeight="1" x14ac:dyDescent="0.3">
      <c r="A539" s="195"/>
      <c r="B539" s="195"/>
      <c r="C539" s="195"/>
      <c r="D539" s="195"/>
      <c r="E539" s="195"/>
      <c r="F539" s="195"/>
      <c r="G539" s="195"/>
      <c r="H539" s="195"/>
      <c r="I539" s="195"/>
      <c r="J539" s="195"/>
      <c r="K539" s="195"/>
      <c r="L539" s="195"/>
      <c r="M539" s="195"/>
      <c r="N539" s="195"/>
      <c r="O539" s="195"/>
      <c r="P539" s="195"/>
      <c r="Q539" s="195"/>
      <c r="R539" s="195"/>
      <c r="S539" s="195"/>
      <c r="T539" s="195"/>
      <c r="U539" s="195"/>
      <c r="V539" s="195"/>
      <c r="W539" s="195"/>
      <c r="X539" s="195"/>
      <c r="Y539" s="195"/>
    </row>
    <row r="540" spans="1:25" ht="12.75" customHeight="1" x14ac:dyDescent="0.3">
      <c r="A540" s="195"/>
      <c r="B540" s="195"/>
      <c r="C540" s="195"/>
      <c r="D540" s="195"/>
      <c r="E540" s="195"/>
      <c r="F540" s="195"/>
      <c r="G540" s="195"/>
      <c r="H540" s="195"/>
      <c r="I540" s="195"/>
      <c r="J540" s="195"/>
      <c r="K540" s="195"/>
      <c r="L540" s="195"/>
      <c r="M540" s="195"/>
      <c r="N540" s="195"/>
      <c r="O540" s="195"/>
      <c r="P540" s="195"/>
      <c r="Q540" s="195"/>
      <c r="R540" s="195"/>
      <c r="S540" s="195"/>
      <c r="T540" s="195"/>
      <c r="U540" s="195"/>
      <c r="V540" s="195"/>
      <c r="W540" s="195"/>
      <c r="X540" s="195"/>
      <c r="Y540" s="195"/>
    </row>
    <row r="541" spans="1:25" ht="12.75" customHeight="1" x14ac:dyDescent="0.3">
      <c r="A541" s="195"/>
      <c r="B541" s="195"/>
      <c r="C541" s="195"/>
      <c r="D541" s="195"/>
      <c r="E541" s="195"/>
      <c r="F541" s="195"/>
      <c r="G541" s="195"/>
      <c r="H541" s="195"/>
      <c r="I541" s="195"/>
      <c r="J541" s="195"/>
      <c r="K541" s="195"/>
      <c r="L541" s="195"/>
      <c r="M541" s="195"/>
      <c r="N541" s="195"/>
      <c r="O541" s="195"/>
      <c r="P541" s="195"/>
      <c r="Q541" s="195"/>
      <c r="R541" s="195"/>
      <c r="S541" s="195"/>
      <c r="T541" s="195"/>
      <c r="U541" s="195"/>
      <c r="V541" s="195"/>
      <c r="W541" s="195"/>
      <c r="X541" s="195"/>
      <c r="Y541" s="195"/>
    </row>
    <row r="542" spans="1:25" ht="12.75" customHeight="1" x14ac:dyDescent="0.3">
      <c r="A542" s="195"/>
      <c r="B542" s="195"/>
      <c r="C542" s="195"/>
      <c r="D542" s="195"/>
      <c r="E542" s="195"/>
      <c r="F542" s="195"/>
      <c r="G542" s="195"/>
      <c r="H542" s="195"/>
      <c r="I542" s="195"/>
      <c r="J542" s="195"/>
      <c r="K542" s="195"/>
      <c r="L542" s="195"/>
      <c r="M542" s="195"/>
      <c r="N542" s="195"/>
      <c r="O542" s="195"/>
      <c r="P542" s="195"/>
      <c r="Q542" s="195"/>
      <c r="R542" s="195"/>
      <c r="S542" s="195"/>
      <c r="T542" s="195"/>
      <c r="U542" s="195"/>
      <c r="V542" s="195"/>
      <c r="W542" s="195"/>
      <c r="X542" s="195"/>
      <c r="Y542" s="195"/>
    </row>
    <row r="543" spans="1:25" ht="12.75" customHeight="1" x14ac:dyDescent="0.3">
      <c r="A543" s="195"/>
      <c r="B543" s="195"/>
      <c r="C543" s="195"/>
      <c r="D543" s="195"/>
      <c r="E543" s="195"/>
      <c r="F543" s="195"/>
      <c r="G543" s="195"/>
      <c r="H543" s="195"/>
      <c r="I543" s="195"/>
      <c r="J543" s="195"/>
      <c r="K543" s="195"/>
      <c r="L543" s="195"/>
      <c r="M543" s="195"/>
      <c r="N543" s="195"/>
      <c r="O543" s="195"/>
      <c r="P543" s="195"/>
      <c r="Q543" s="195"/>
      <c r="R543" s="195"/>
      <c r="S543" s="195"/>
      <c r="T543" s="195"/>
      <c r="U543" s="195"/>
      <c r="V543" s="195"/>
      <c r="W543" s="195"/>
      <c r="X543" s="195"/>
      <c r="Y543" s="195"/>
    </row>
    <row r="544" spans="1:25" ht="12.75" customHeight="1" x14ac:dyDescent="0.3">
      <c r="A544" s="195"/>
      <c r="B544" s="195"/>
      <c r="C544" s="195"/>
      <c r="D544" s="195"/>
      <c r="E544" s="195"/>
      <c r="F544" s="195"/>
      <c r="G544" s="195"/>
      <c r="H544" s="195"/>
      <c r="I544" s="195"/>
      <c r="J544" s="195"/>
      <c r="K544" s="195"/>
      <c r="L544" s="195"/>
      <c r="M544" s="195"/>
      <c r="N544" s="195"/>
      <c r="O544" s="195"/>
      <c r="P544" s="195"/>
      <c r="Q544" s="195"/>
      <c r="R544" s="195"/>
      <c r="S544" s="195"/>
      <c r="T544" s="195"/>
      <c r="U544" s="195"/>
      <c r="V544" s="195"/>
      <c r="W544" s="195"/>
      <c r="X544" s="195"/>
      <c r="Y544" s="195"/>
    </row>
    <row r="545" spans="1:25" ht="12.75" customHeight="1" x14ac:dyDescent="0.3">
      <c r="A545" s="195"/>
      <c r="B545" s="195"/>
      <c r="C545" s="195"/>
      <c r="D545" s="195"/>
      <c r="E545" s="195"/>
      <c r="F545" s="195"/>
      <c r="G545" s="195"/>
      <c r="H545" s="195"/>
      <c r="I545" s="195"/>
      <c r="J545" s="195"/>
      <c r="K545" s="195"/>
      <c r="L545" s="195"/>
      <c r="M545" s="195"/>
      <c r="N545" s="195"/>
      <c r="O545" s="195"/>
      <c r="P545" s="195"/>
      <c r="Q545" s="195"/>
      <c r="R545" s="195"/>
      <c r="S545" s="195"/>
      <c r="T545" s="195"/>
      <c r="U545" s="195"/>
      <c r="V545" s="195"/>
      <c r="W545" s="195"/>
      <c r="X545" s="195"/>
      <c r="Y545" s="195"/>
    </row>
    <row r="546" spans="1:25" ht="12.75" customHeight="1" x14ac:dyDescent="0.3">
      <c r="A546" s="195"/>
      <c r="B546" s="195"/>
      <c r="C546" s="195"/>
      <c r="D546" s="195"/>
      <c r="E546" s="195"/>
      <c r="F546" s="195"/>
      <c r="G546" s="195"/>
      <c r="H546" s="195"/>
      <c r="I546" s="195"/>
      <c r="J546" s="195"/>
      <c r="K546" s="195"/>
      <c r="L546" s="195"/>
      <c r="M546" s="195"/>
      <c r="N546" s="195"/>
      <c r="O546" s="195"/>
      <c r="P546" s="195"/>
      <c r="Q546" s="195"/>
      <c r="R546" s="195"/>
      <c r="S546" s="195"/>
      <c r="T546" s="195"/>
      <c r="U546" s="195"/>
      <c r="V546" s="195"/>
      <c r="W546" s="195"/>
      <c r="X546" s="195"/>
      <c r="Y546" s="195"/>
    </row>
    <row r="547" spans="1:25" ht="12.75" customHeight="1" x14ac:dyDescent="0.3">
      <c r="A547" s="195"/>
      <c r="B547" s="195"/>
      <c r="C547" s="195"/>
      <c r="D547" s="195"/>
      <c r="E547" s="195"/>
      <c r="F547" s="195"/>
      <c r="G547" s="195"/>
      <c r="H547" s="195"/>
      <c r="I547" s="195"/>
      <c r="J547" s="195"/>
      <c r="K547" s="195"/>
      <c r="L547" s="195"/>
      <c r="M547" s="195"/>
      <c r="N547" s="195"/>
      <c r="O547" s="195"/>
      <c r="P547" s="195"/>
      <c r="Q547" s="195"/>
      <c r="R547" s="195"/>
      <c r="S547" s="195"/>
      <c r="T547" s="195"/>
      <c r="U547" s="195"/>
      <c r="V547" s="195"/>
      <c r="W547" s="195"/>
      <c r="X547" s="195"/>
      <c r="Y547" s="195"/>
    </row>
    <row r="548" spans="1:25" ht="12.75" customHeight="1" x14ac:dyDescent="0.3">
      <c r="A548" s="195"/>
      <c r="B548" s="195"/>
      <c r="C548" s="195"/>
      <c r="D548" s="195"/>
      <c r="E548" s="195"/>
      <c r="F548" s="195"/>
      <c r="G548" s="195"/>
      <c r="H548" s="195"/>
      <c r="I548" s="195"/>
      <c r="J548" s="195"/>
      <c r="K548" s="195"/>
      <c r="L548" s="195"/>
      <c r="M548" s="195"/>
      <c r="N548" s="195"/>
      <c r="O548" s="195"/>
      <c r="P548" s="195"/>
      <c r="Q548" s="195"/>
      <c r="R548" s="195"/>
      <c r="S548" s="195"/>
      <c r="T548" s="195"/>
      <c r="U548" s="195"/>
      <c r="V548" s="195"/>
      <c r="W548" s="195"/>
      <c r="X548" s="195"/>
      <c r="Y548" s="195"/>
    </row>
    <row r="549" spans="1:25" ht="12.75" customHeight="1" x14ac:dyDescent="0.3">
      <c r="A549" s="195"/>
      <c r="B549" s="195"/>
      <c r="C549" s="195"/>
      <c r="D549" s="195"/>
      <c r="E549" s="195"/>
      <c r="F549" s="195"/>
      <c r="G549" s="195"/>
      <c r="H549" s="195"/>
      <c r="I549" s="195"/>
      <c r="J549" s="195"/>
      <c r="K549" s="195"/>
      <c r="L549" s="195"/>
      <c r="M549" s="195"/>
      <c r="N549" s="195"/>
      <c r="O549" s="195"/>
      <c r="P549" s="195"/>
      <c r="Q549" s="195"/>
      <c r="R549" s="195"/>
      <c r="S549" s="195"/>
      <c r="T549" s="195"/>
      <c r="U549" s="195"/>
      <c r="V549" s="195"/>
      <c r="W549" s="195"/>
      <c r="X549" s="195"/>
      <c r="Y549" s="195"/>
    </row>
    <row r="550" spans="1:25" ht="12.75" customHeight="1" x14ac:dyDescent="0.3">
      <c r="A550" s="195"/>
      <c r="B550" s="195"/>
      <c r="C550" s="195"/>
      <c r="D550" s="195"/>
      <c r="E550" s="195"/>
      <c r="F550" s="195"/>
      <c r="G550" s="195"/>
      <c r="H550" s="195"/>
      <c r="I550" s="195"/>
      <c r="J550" s="195"/>
      <c r="K550" s="195"/>
      <c r="L550" s="195"/>
      <c r="M550" s="195"/>
      <c r="N550" s="195"/>
      <c r="O550" s="195"/>
      <c r="P550" s="195"/>
      <c r="Q550" s="195"/>
      <c r="R550" s="195"/>
      <c r="S550" s="195"/>
      <c r="T550" s="195"/>
      <c r="U550" s="195"/>
      <c r="V550" s="195"/>
      <c r="W550" s="195"/>
      <c r="X550" s="195"/>
      <c r="Y550" s="195"/>
    </row>
    <row r="551" spans="1:25" ht="12.75" customHeight="1" x14ac:dyDescent="0.3">
      <c r="A551" s="195"/>
      <c r="B551" s="195"/>
      <c r="C551" s="195"/>
      <c r="D551" s="195"/>
      <c r="E551" s="195"/>
      <c r="F551" s="195"/>
      <c r="G551" s="195"/>
      <c r="H551" s="195"/>
      <c r="I551" s="195"/>
      <c r="J551" s="195"/>
      <c r="K551" s="195"/>
      <c r="L551" s="195"/>
      <c r="M551" s="195"/>
      <c r="N551" s="195"/>
      <c r="O551" s="195"/>
      <c r="P551" s="195"/>
      <c r="Q551" s="195"/>
      <c r="R551" s="195"/>
      <c r="S551" s="195"/>
      <c r="T551" s="195"/>
      <c r="U551" s="195"/>
      <c r="V551" s="195"/>
      <c r="W551" s="195"/>
      <c r="X551" s="195"/>
      <c r="Y551" s="195"/>
    </row>
    <row r="552" spans="1:25" ht="12.75" customHeight="1" x14ac:dyDescent="0.3">
      <c r="A552" s="195"/>
      <c r="B552" s="195"/>
      <c r="C552" s="195"/>
      <c r="D552" s="195"/>
      <c r="E552" s="195"/>
      <c r="F552" s="195"/>
      <c r="G552" s="195"/>
      <c r="H552" s="195"/>
      <c r="I552" s="195"/>
      <c r="J552" s="195"/>
      <c r="K552" s="195"/>
      <c r="L552" s="195"/>
      <c r="M552" s="195"/>
      <c r="N552" s="195"/>
      <c r="O552" s="195"/>
      <c r="P552" s="195"/>
      <c r="Q552" s="195"/>
      <c r="R552" s="195"/>
      <c r="S552" s="195"/>
      <c r="T552" s="195"/>
      <c r="U552" s="195"/>
      <c r="V552" s="195"/>
      <c r="W552" s="195"/>
      <c r="X552" s="195"/>
      <c r="Y552" s="195"/>
    </row>
    <row r="553" spans="1:25" ht="12.75" customHeight="1" x14ac:dyDescent="0.3">
      <c r="A553" s="195"/>
      <c r="B553" s="195"/>
      <c r="C553" s="195"/>
      <c r="D553" s="195"/>
      <c r="E553" s="195"/>
      <c r="F553" s="195"/>
      <c r="G553" s="195"/>
      <c r="H553" s="195"/>
      <c r="I553" s="195"/>
      <c r="J553" s="195"/>
      <c r="K553" s="195"/>
      <c r="L553" s="195"/>
      <c r="M553" s="195"/>
      <c r="N553" s="195"/>
      <c r="O553" s="195"/>
      <c r="P553" s="195"/>
      <c r="Q553" s="195"/>
      <c r="R553" s="195"/>
      <c r="S553" s="195"/>
      <c r="T553" s="195"/>
      <c r="U553" s="195"/>
      <c r="V553" s="195"/>
      <c r="W553" s="195"/>
      <c r="X553" s="195"/>
      <c r="Y553" s="195"/>
    </row>
    <row r="554" spans="1:25" ht="12.75" customHeight="1" x14ac:dyDescent="0.3">
      <c r="A554" s="195"/>
      <c r="B554" s="195"/>
      <c r="C554" s="195"/>
      <c r="D554" s="195"/>
      <c r="E554" s="195"/>
      <c r="F554" s="195"/>
      <c r="G554" s="195"/>
      <c r="H554" s="195"/>
      <c r="I554" s="195"/>
      <c r="J554" s="195"/>
      <c r="K554" s="195"/>
      <c r="L554" s="195"/>
      <c r="M554" s="195"/>
      <c r="N554" s="195"/>
      <c r="O554" s="195"/>
      <c r="P554" s="195"/>
      <c r="Q554" s="195"/>
      <c r="R554" s="195"/>
      <c r="S554" s="195"/>
      <c r="T554" s="195"/>
      <c r="U554" s="195"/>
      <c r="V554" s="195"/>
      <c r="W554" s="195"/>
      <c r="X554" s="195"/>
      <c r="Y554" s="195"/>
    </row>
    <row r="555" spans="1:25" ht="12.75" customHeight="1" x14ac:dyDescent="0.3">
      <c r="A555" s="195"/>
      <c r="B555" s="195"/>
      <c r="C555" s="195"/>
      <c r="D555" s="195"/>
      <c r="E555" s="195"/>
      <c r="F555" s="195"/>
      <c r="G555" s="195"/>
      <c r="H555" s="195"/>
      <c r="I555" s="195"/>
      <c r="J555" s="195"/>
      <c r="K555" s="195"/>
      <c r="L555" s="195"/>
      <c r="M555" s="195"/>
      <c r="N555" s="195"/>
      <c r="O555" s="195"/>
      <c r="P555" s="195"/>
      <c r="Q555" s="195"/>
      <c r="R555" s="195"/>
      <c r="S555" s="195"/>
      <c r="T555" s="195"/>
      <c r="U555" s="195"/>
      <c r="V555" s="195"/>
      <c r="W555" s="195"/>
      <c r="X555" s="195"/>
      <c r="Y555" s="195"/>
    </row>
    <row r="556" spans="1:25" ht="12.75" customHeight="1" x14ac:dyDescent="0.3">
      <c r="A556" s="195"/>
      <c r="B556" s="195"/>
      <c r="C556" s="195"/>
      <c r="D556" s="195"/>
      <c r="E556" s="195"/>
      <c r="F556" s="195"/>
      <c r="G556" s="195"/>
      <c r="H556" s="195"/>
      <c r="I556" s="195"/>
      <c r="J556" s="195"/>
      <c r="K556" s="195"/>
      <c r="L556" s="195"/>
      <c r="M556" s="195"/>
      <c r="N556" s="195"/>
      <c r="O556" s="195"/>
      <c r="P556" s="195"/>
      <c r="Q556" s="195"/>
      <c r="R556" s="195"/>
      <c r="S556" s="195"/>
      <c r="T556" s="195"/>
      <c r="U556" s="195"/>
      <c r="V556" s="195"/>
      <c r="W556" s="195"/>
      <c r="X556" s="195"/>
      <c r="Y556" s="195"/>
    </row>
    <row r="557" spans="1:25" ht="12.75" customHeight="1" x14ac:dyDescent="0.3">
      <c r="A557" s="195"/>
      <c r="B557" s="195"/>
      <c r="C557" s="195"/>
      <c r="D557" s="195"/>
      <c r="E557" s="195"/>
      <c r="F557" s="195"/>
      <c r="G557" s="195"/>
      <c r="H557" s="195"/>
      <c r="I557" s="195"/>
      <c r="J557" s="195"/>
      <c r="K557" s="195"/>
      <c r="L557" s="195"/>
      <c r="M557" s="195"/>
      <c r="N557" s="195"/>
      <c r="O557" s="195"/>
      <c r="P557" s="195"/>
      <c r="Q557" s="195"/>
      <c r="R557" s="195"/>
      <c r="S557" s="195"/>
      <c r="T557" s="195"/>
      <c r="U557" s="195"/>
      <c r="V557" s="195"/>
      <c r="W557" s="195"/>
      <c r="X557" s="195"/>
      <c r="Y557" s="195"/>
    </row>
    <row r="558" spans="1:25" ht="12.75" customHeight="1" x14ac:dyDescent="0.3">
      <c r="A558" s="195"/>
      <c r="B558" s="195"/>
      <c r="C558" s="195"/>
      <c r="D558" s="195"/>
      <c r="E558" s="195"/>
      <c r="F558" s="195"/>
      <c r="G558" s="195"/>
      <c r="H558" s="195"/>
      <c r="I558" s="195"/>
      <c r="J558" s="195"/>
      <c r="K558" s="195"/>
      <c r="L558" s="195"/>
      <c r="M558" s="195"/>
      <c r="N558" s="195"/>
      <c r="O558" s="195"/>
      <c r="P558" s="195"/>
      <c r="Q558" s="195"/>
      <c r="R558" s="195"/>
      <c r="S558" s="195"/>
      <c r="T558" s="195"/>
      <c r="U558" s="195"/>
      <c r="V558" s="195"/>
      <c r="W558" s="195"/>
      <c r="X558" s="195"/>
      <c r="Y558" s="195"/>
    </row>
    <row r="559" spans="1:25" ht="12.75" customHeight="1" x14ac:dyDescent="0.3">
      <c r="A559" s="195"/>
      <c r="B559" s="195"/>
      <c r="C559" s="195"/>
      <c r="D559" s="195"/>
      <c r="E559" s="195"/>
      <c r="F559" s="195"/>
      <c r="G559" s="195"/>
      <c r="H559" s="195"/>
      <c r="I559" s="195"/>
      <c r="J559" s="195"/>
      <c r="K559" s="195"/>
      <c r="L559" s="195"/>
      <c r="M559" s="195"/>
      <c r="N559" s="195"/>
      <c r="O559" s="195"/>
      <c r="P559" s="195"/>
      <c r="Q559" s="195"/>
      <c r="R559" s="195"/>
      <c r="S559" s="195"/>
      <c r="T559" s="195"/>
      <c r="U559" s="195"/>
      <c r="V559" s="195"/>
      <c r="W559" s="195"/>
      <c r="X559" s="195"/>
      <c r="Y559" s="195"/>
    </row>
    <row r="560" spans="1:25" ht="12.75" customHeight="1" x14ac:dyDescent="0.3">
      <c r="A560" s="195"/>
      <c r="B560" s="195"/>
      <c r="C560" s="195"/>
      <c r="D560" s="195"/>
      <c r="E560" s="195"/>
      <c r="F560" s="195"/>
      <c r="G560" s="195"/>
      <c r="H560" s="195"/>
      <c r="I560" s="195"/>
      <c r="J560" s="195"/>
      <c r="K560" s="195"/>
      <c r="L560" s="195"/>
      <c r="M560" s="195"/>
      <c r="N560" s="195"/>
      <c r="O560" s="195"/>
      <c r="P560" s="195"/>
      <c r="Q560" s="195"/>
      <c r="R560" s="195"/>
      <c r="S560" s="195"/>
      <c r="T560" s="195"/>
      <c r="U560" s="195"/>
      <c r="V560" s="195"/>
      <c r="W560" s="195"/>
      <c r="X560" s="195"/>
      <c r="Y560" s="195"/>
    </row>
    <row r="561" spans="1:25" ht="12.75" customHeight="1" x14ac:dyDescent="0.3">
      <c r="A561" s="195"/>
      <c r="B561" s="195"/>
      <c r="C561" s="195"/>
      <c r="D561" s="195"/>
      <c r="E561" s="195"/>
      <c r="F561" s="195"/>
      <c r="G561" s="195"/>
      <c r="H561" s="195"/>
      <c r="I561" s="195"/>
      <c r="J561" s="195"/>
      <c r="K561" s="195"/>
      <c r="L561" s="195"/>
      <c r="M561" s="195"/>
      <c r="N561" s="195"/>
      <c r="O561" s="195"/>
      <c r="P561" s="195"/>
      <c r="Q561" s="195"/>
      <c r="R561" s="195"/>
      <c r="S561" s="195"/>
      <c r="T561" s="195"/>
      <c r="U561" s="195"/>
      <c r="V561" s="195"/>
      <c r="W561" s="195"/>
      <c r="X561" s="195"/>
      <c r="Y561" s="195"/>
    </row>
    <row r="562" spans="1:25" ht="12.75" customHeight="1" x14ac:dyDescent="0.3">
      <c r="A562" s="195"/>
      <c r="B562" s="195"/>
      <c r="C562" s="195"/>
      <c r="D562" s="195"/>
      <c r="E562" s="195"/>
      <c r="F562" s="195"/>
      <c r="G562" s="195"/>
      <c r="H562" s="195"/>
      <c r="I562" s="195"/>
      <c r="J562" s="195"/>
      <c r="K562" s="195"/>
      <c r="L562" s="195"/>
      <c r="M562" s="195"/>
      <c r="N562" s="195"/>
      <c r="O562" s="195"/>
      <c r="P562" s="195"/>
      <c r="Q562" s="195"/>
      <c r="R562" s="195"/>
      <c r="S562" s="195"/>
      <c r="T562" s="195"/>
      <c r="U562" s="195"/>
      <c r="V562" s="195"/>
      <c r="W562" s="195"/>
      <c r="X562" s="195"/>
      <c r="Y562" s="195"/>
    </row>
    <row r="563" spans="1:25" ht="12.75" customHeight="1" x14ac:dyDescent="0.3">
      <c r="A563" s="195"/>
      <c r="B563" s="195"/>
      <c r="C563" s="195"/>
      <c r="D563" s="195"/>
      <c r="E563" s="195"/>
      <c r="F563" s="195"/>
      <c r="G563" s="195"/>
      <c r="H563" s="195"/>
      <c r="I563" s="195"/>
      <c r="J563" s="195"/>
      <c r="K563" s="195"/>
      <c r="L563" s="195"/>
      <c r="M563" s="195"/>
      <c r="N563" s="195"/>
      <c r="O563" s="195"/>
      <c r="P563" s="195"/>
      <c r="Q563" s="195"/>
      <c r="R563" s="195"/>
      <c r="S563" s="195"/>
      <c r="T563" s="195"/>
      <c r="U563" s="195"/>
      <c r="V563" s="195"/>
      <c r="W563" s="195"/>
      <c r="X563" s="195"/>
      <c r="Y563" s="195"/>
    </row>
    <row r="564" spans="1:25" ht="12.75" customHeight="1" x14ac:dyDescent="0.3">
      <c r="A564" s="195"/>
      <c r="B564" s="195"/>
      <c r="C564" s="195"/>
      <c r="D564" s="195"/>
      <c r="E564" s="195"/>
      <c r="F564" s="195"/>
      <c r="G564" s="195"/>
      <c r="H564" s="195"/>
      <c r="I564" s="195"/>
      <c r="J564" s="195"/>
      <c r="K564" s="195"/>
      <c r="L564" s="195"/>
      <c r="M564" s="195"/>
      <c r="N564" s="195"/>
      <c r="O564" s="195"/>
      <c r="P564" s="195"/>
      <c r="Q564" s="195"/>
      <c r="R564" s="195"/>
      <c r="S564" s="195"/>
      <c r="T564" s="195"/>
      <c r="U564" s="195"/>
      <c r="V564" s="195"/>
      <c r="W564" s="195"/>
      <c r="X564" s="195"/>
      <c r="Y564" s="195"/>
    </row>
    <row r="565" spans="1:25" ht="12.75" customHeight="1" x14ac:dyDescent="0.3">
      <c r="A565" s="195"/>
      <c r="B565" s="195"/>
      <c r="C565" s="195"/>
      <c r="D565" s="195"/>
      <c r="E565" s="195"/>
      <c r="F565" s="195"/>
      <c r="G565" s="195"/>
      <c r="H565" s="195"/>
      <c r="I565" s="195"/>
      <c r="J565" s="195"/>
      <c r="K565" s="195"/>
      <c r="L565" s="195"/>
      <c r="M565" s="195"/>
      <c r="N565" s="195"/>
      <c r="O565" s="195"/>
      <c r="P565" s="195"/>
      <c r="Q565" s="195"/>
      <c r="R565" s="195"/>
      <c r="S565" s="195"/>
      <c r="T565" s="195"/>
      <c r="U565" s="195"/>
      <c r="V565" s="195"/>
      <c r="W565" s="195"/>
      <c r="X565" s="195"/>
      <c r="Y565" s="195"/>
    </row>
    <row r="566" spans="1:25" ht="12.75" customHeight="1" x14ac:dyDescent="0.3">
      <c r="A566" s="195"/>
      <c r="B566" s="195"/>
      <c r="C566" s="195"/>
      <c r="D566" s="195"/>
      <c r="E566" s="195"/>
      <c r="F566" s="195"/>
      <c r="G566" s="195"/>
      <c r="H566" s="195"/>
      <c r="I566" s="195"/>
      <c r="J566" s="195"/>
      <c r="K566" s="195"/>
      <c r="L566" s="195"/>
      <c r="M566" s="195"/>
      <c r="N566" s="195"/>
      <c r="O566" s="195"/>
      <c r="P566" s="195"/>
      <c r="Q566" s="195"/>
      <c r="R566" s="195"/>
      <c r="S566" s="195"/>
      <c r="T566" s="195"/>
      <c r="U566" s="195"/>
      <c r="V566" s="195"/>
      <c r="W566" s="195"/>
      <c r="X566" s="195"/>
      <c r="Y566" s="195"/>
    </row>
    <row r="567" spans="1:25" ht="12.75" customHeight="1" x14ac:dyDescent="0.3">
      <c r="A567" s="195"/>
      <c r="B567" s="195"/>
      <c r="C567" s="195"/>
      <c r="D567" s="195"/>
      <c r="E567" s="195"/>
      <c r="F567" s="195"/>
      <c r="G567" s="195"/>
      <c r="H567" s="195"/>
      <c r="I567" s="195"/>
      <c r="J567" s="195"/>
      <c r="K567" s="195"/>
      <c r="L567" s="195"/>
      <c r="M567" s="195"/>
      <c r="N567" s="195"/>
      <c r="O567" s="195"/>
      <c r="P567" s="195"/>
      <c r="Q567" s="195"/>
      <c r="R567" s="195"/>
      <c r="S567" s="195"/>
      <c r="T567" s="195"/>
      <c r="U567" s="195"/>
      <c r="V567" s="195"/>
      <c r="W567" s="195"/>
      <c r="X567" s="195"/>
      <c r="Y567" s="195"/>
    </row>
    <row r="568" spans="1:25" ht="12.75" customHeight="1" x14ac:dyDescent="0.3">
      <c r="A568" s="195"/>
      <c r="B568" s="195"/>
      <c r="C568" s="195"/>
      <c r="D568" s="195"/>
      <c r="E568" s="195"/>
      <c r="F568" s="195"/>
      <c r="G568" s="195"/>
      <c r="H568" s="195"/>
      <c r="I568" s="195"/>
      <c r="J568" s="195"/>
      <c r="K568" s="195"/>
      <c r="L568" s="195"/>
      <c r="M568" s="195"/>
      <c r="N568" s="195"/>
      <c r="O568" s="195"/>
      <c r="P568" s="195"/>
      <c r="Q568" s="195"/>
      <c r="R568" s="195"/>
      <c r="S568" s="195"/>
      <c r="T568" s="195"/>
      <c r="U568" s="195"/>
      <c r="V568" s="195"/>
      <c r="W568" s="195"/>
      <c r="X568" s="195"/>
      <c r="Y568" s="195"/>
    </row>
    <row r="569" spans="1:25" ht="12.75" customHeight="1" x14ac:dyDescent="0.3">
      <c r="A569" s="195"/>
      <c r="B569" s="195"/>
      <c r="C569" s="195"/>
      <c r="D569" s="195"/>
      <c r="E569" s="195"/>
      <c r="F569" s="195"/>
      <c r="G569" s="195"/>
      <c r="H569" s="195"/>
      <c r="I569" s="195"/>
      <c r="J569" s="195"/>
      <c r="K569" s="195"/>
      <c r="L569" s="195"/>
      <c r="M569" s="195"/>
      <c r="N569" s="195"/>
      <c r="O569" s="195"/>
      <c r="P569" s="195"/>
      <c r="Q569" s="195"/>
      <c r="R569" s="195"/>
      <c r="S569" s="195"/>
      <c r="T569" s="195"/>
      <c r="U569" s="195"/>
      <c r="V569" s="195"/>
      <c r="W569" s="195"/>
      <c r="X569" s="195"/>
      <c r="Y569" s="195"/>
    </row>
    <row r="570" spans="1:25" ht="12.75" customHeight="1" x14ac:dyDescent="0.3">
      <c r="A570" s="195"/>
      <c r="B570" s="195"/>
      <c r="C570" s="195"/>
      <c r="D570" s="195"/>
      <c r="E570" s="195"/>
      <c r="F570" s="195"/>
      <c r="G570" s="195"/>
      <c r="H570" s="195"/>
      <c r="I570" s="195"/>
      <c r="J570" s="195"/>
      <c r="K570" s="195"/>
      <c r="L570" s="195"/>
      <c r="M570" s="195"/>
      <c r="N570" s="195"/>
      <c r="O570" s="195"/>
      <c r="P570" s="195"/>
      <c r="Q570" s="195"/>
      <c r="R570" s="195"/>
      <c r="S570" s="195"/>
      <c r="T570" s="195"/>
      <c r="U570" s="195"/>
      <c r="V570" s="195"/>
      <c r="W570" s="195"/>
      <c r="X570" s="195"/>
      <c r="Y570" s="195"/>
    </row>
    <row r="571" spans="1:25" ht="12.75" customHeight="1" x14ac:dyDescent="0.3">
      <c r="A571" s="195"/>
      <c r="B571" s="195"/>
      <c r="C571" s="195"/>
      <c r="D571" s="195"/>
      <c r="E571" s="195"/>
      <c r="F571" s="195"/>
      <c r="G571" s="195"/>
      <c r="H571" s="195"/>
      <c r="I571" s="195"/>
      <c r="J571" s="195"/>
      <c r="K571" s="195"/>
      <c r="L571" s="195"/>
      <c r="M571" s="195"/>
      <c r="N571" s="195"/>
      <c r="O571" s="195"/>
      <c r="P571" s="195"/>
      <c r="Q571" s="195"/>
      <c r="R571" s="195"/>
      <c r="S571" s="195"/>
      <c r="T571" s="195"/>
      <c r="U571" s="195"/>
      <c r="V571" s="195"/>
      <c r="W571" s="195"/>
      <c r="X571" s="195"/>
      <c r="Y571" s="195"/>
    </row>
    <row r="572" spans="1:25" ht="12.75" customHeight="1" x14ac:dyDescent="0.3">
      <c r="A572" s="195"/>
      <c r="B572" s="195"/>
      <c r="C572" s="195"/>
      <c r="D572" s="195"/>
      <c r="E572" s="195"/>
      <c r="F572" s="195"/>
      <c r="G572" s="195"/>
      <c r="H572" s="195"/>
      <c r="I572" s="195"/>
      <c r="J572" s="195"/>
      <c r="K572" s="195"/>
      <c r="L572" s="195"/>
      <c r="M572" s="195"/>
      <c r="N572" s="195"/>
      <c r="O572" s="195"/>
      <c r="P572" s="195"/>
      <c r="Q572" s="195"/>
      <c r="R572" s="195"/>
      <c r="S572" s="195"/>
      <c r="T572" s="195"/>
      <c r="U572" s="195"/>
      <c r="V572" s="195"/>
      <c r="W572" s="195"/>
      <c r="X572" s="195"/>
      <c r="Y572" s="195"/>
    </row>
    <row r="573" spans="1:25" ht="12.75" customHeight="1" x14ac:dyDescent="0.3">
      <c r="A573" s="195"/>
      <c r="B573" s="195"/>
      <c r="C573" s="195"/>
      <c r="D573" s="195"/>
      <c r="E573" s="195"/>
      <c r="F573" s="195"/>
      <c r="G573" s="195"/>
      <c r="H573" s="195"/>
      <c r="I573" s="195"/>
      <c r="J573" s="195"/>
      <c r="K573" s="195"/>
      <c r="L573" s="195"/>
      <c r="M573" s="195"/>
      <c r="N573" s="195"/>
      <c r="O573" s="195"/>
      <c r="P573" s="195"/>
      <c r="Q573" s="195"/>
      <c r="R573" s="195"/>
      <c r="S573" s="195"/>
      <c r="T573" s="195"/>
      <c r="U573" s="195"/>
      <c r="V573" s="195"/>
      <c r="W573" s="195"/>
      <c r="X573" s="195"/>
      <c r="Y573" s="195"/>
    </row>
    <row r="574" spans="1:25" ht="12.75" customHeight="1" x14ac:dyDescent="0.3">
      <c r="A574" s="195"/>
      <c r="B574" s="195"/>
      <c r="C574" s="195"/>
      <c r="D574" s="195"/>
      <c r="E574" s="195"/>
      <c r="F574" s="195"/>
      <c r="G574" s="195"/>
      <c r="H574" s="195"/>
      <c r="I574" s="195"/>
      <c r="J574" s="195"/>
      <c r="K574" s="195"/>
      <c r="L574" s="195"/>
      <c r="M574" s="195"/>
      <c r="N574" s="195"/>
      <c r="O574" s="195"/>
      <c r="P574" s="195"/>
      <c r="Q574" s="195"/>
      <c r="R574" s="195"/>
      <c r="S574" s="195"/>
      <c r="T574" s="195"/>
      <c r="U574" s="195"/>
      <c r="V574" s="195"/>
      <c r="W574" s="195"/>
      <c r="X574" s="195"/>
      <c r="Y574" s="195"/>
    </row>
    <row r="575" spans="1:25" ht="12.75" customHeight="1" x14ac:dyDescent="0.3">
      <c r="A575" s="195"/>
      <c r="B575" s="195"/>
      <c r="C575" s="195"/>
      <c r="D575" s="195"/>
      <c r="E575" s="195"/>
      <c r="F575" s="195"/>
      <c r="G575" s="195"/>
      <c r="H575" s="195"/>
      <c r="I575" s="195"/>
      <c r="J575" s="195"/>
      <c r="K575" s="195"/>
      <c r="L575" s="195"/>
      <c r="M575" s="195"/>
      <c r="N575" s="195"/>
      <c r="O575" s="195"/>
      <c r="P575" s="195"/>
      <c r="Q575" s="195"/>
      <c r="R575" s="195"/>
      <c r="S575" s="195"/>
      <c r="T575" s="195"/>
      <c r="U575" s="195"/>
      <c r="V575" s="195"/>
      <c r="W575" s="195"/>
      <c r="X575" s="195"/>
      <c r="Y575" s="195"/>
    </row>
    <row r="576" spans="1:25" ht="12.75" customHeight="1" x14ac:dyDescent="0.3">
      <c r="A576" s="195"/>
      <c r="B576" s="195"/>
      <c r="C576" s="195"/>
      <c r="D576" s="195"/>
      <c r="E576" s="195"/>
      <c r="F576" s="195"/>
      <c r="G576" s="195"/>
      <c r="H576" s="195"/>
      <c r="I576" s="195"/>
      <c r="J576" s="195"/>
      <c r="K576" s="195"/>
      <c r="L576" s="195"/>
      <c r="M576" s="195"/>
      <c r="N576" s="195"/>
      <c r="O576" s="195"/>
      <c r="P576" s="195"/>
      <c r="Q576" s="195"/>
      <c r="R576" s="195"/>
      <c r="S576" s="195"/>
      <c r="T576" s="195"/>
      <c r="U576" s="195"/>
      <c r="V576" s="195"/>
      <c r="W576" s="195"/>
      <c r="X576" s="195"/>
      <c r="Y576" s="195"/>
    </row>
    <row r="577" spans="1:25" ht="12.75" customHeight="1" x14ac:dyDescent="0.3">
      <c r="A577" s="195"/>
      <c r="B577" s="195"/>
      <c r="C577" s="195"/>
      <c r="D577" s="195"/>
      <c r="E577" s="195"/>
      <c r="F577" s="195"/>
      <c r="G577" s="195"/>
      <c r="H577" s="195"/>
      <c r="I577" s="195"/>
      <c r="J577" s="195"/>
      <c r="K577" s="195"/>
      <c r="L577" s="195"/>
      <c r="M577" s="195"/>
      <c r="N577" s="195"/>
      <c r="O577" s="195"/>
      <c r="P577" s="195"/>
      <c r="Q577" s="195"/>
      <c r="R577" s="195"/>
      <c r="S577" s="195"/>
      <c r="T577" s="195"/>
      <c r="U577" s="195"/>
      <c r="V577" s="195"/>
      <c r="W577" s="195"/>
      <c r="X577" s="195"/>
      <c r="Y577" s="195"/>
    </row>
    <row r="578" spans="1:25" ht="12.75" customHeight="1" x14ac:dyDescent="0.3">
      <c r="A578" s="195"/>
      <c r="B578" s="195"/>
      <c r="C578" s="195"/>
      <c r="D578" s="195"/>
      <c r="E578" s="195"/>
      <c r="F578" s="195"/>
      <c r="G578" s="195"/>
      <c r="H578" s="195"/>
      <c r="I578" s="195"/>
      <c r="J578" s="195"/>
      <c r="K578" s="195"/>
      <c r="L578" s="195"/>
      <c r="M578" s="195"/>
      <c r="N578" s="195"/>
      <c r="O578" s="195"/>
      <c r="P578" s="195"/>
      <c r="Q578" s="195"/>
      <c r="R578" s="195"/>
      <c r="S578" s="195"/>
      <c r="T578" s="195"/>
      <c r="U578" s="195"/>
      <c r="V578" s="195"/>
      <c r="W578" s="195"/>
      <c r="X578" s="195"/>
      <c r="Y578" s="195"/>
    </row>
    <row r="579" spans="1:25" ht="12.75" customHeight="1" x14ac:dyDescent="0.3">
      <c r="A579" s="195"/>
      <c r="B579" s="195"/>
      <c r="C579" s="195"/>
      <c r="D579" s="195"/>
      <c r="E579" s="195"/>
      <c r="F579" s="195"/>
      <c r="G579" s="195"/>
      <c r="H579" s="195"/>
      <c r="I579" s="195"/>
      <c r="J579" s="195"/>
      <c r="K579" s="195"/>
      <c r="L579" s="195"/>
      <c r="M579" s="195"/>
      <c r="N579" s="195"/>
      <c r="O579" s="195"/>
      <c r="P579" s="195"/>
      <c r="Q579" s="195"/>
      <c r="R579" s="195"/>
      <c r="S579" s="195"/>
      <c r="T579" s="195"/>
      <c r="U579" s="195"/>
      <c r="V579" s="195"/>
      <c r="W579" s="195"/>
      <c r="X579" s="195"/>
      <c r="Y579" s="195"/>
    </row>
    <row r="580" spans="1:25" ht="12.75" customHeight="1" x14ac:dyDescent="0.3">
      <c r="A580" s="195"/>
      <c r="B580" s="195"/>
      <c r="C580" s="195"/>
      <c r="D580" s="195"/>
      <c r="E580" s="195"/>
      <c r="F580" s="195"/>
      <c r="G580" s="195"/>
      <c r="H580" s="195"/>
      <c r="I580" s="195"/>
      <c r="J580" s="195"/>
      <c r="K580" s="195"/>
      <c r="L580" s="195"/>
      <c r="M580" s="195"/>
      <c r="N580" s="195"/>
      <c r="O580" s="195"/>
      <c r="P580" s="195"/>
      <c r="Q580" s="195"/>
      <c r="R580" s="195"/>
      <c r="S580" s="195"/>
      <c r="T580" s="195"/>
      <c r="U580" s="195"/>
      <c r="V580" s="195"/>
      <c r="W580" s="195"/>
      <c r="X580" s="195"/>
      <c r="Y580" s="195"/>
    </row>
    <row r="581" spans="1:25" ht="12.75" customHeight="1" x14ac:dyDescent="0.3">
      <c r="A581" s="195"/>
      <c r="B581" s="195"/>
      <c r="C581" s="195"/>
      <c r="D581" s="195"/>
      <c r="E581" s="195"/>
      <c r="F581" s="195"/>
      <c r="G581" s="195"/>
      <c r="H581" s="195"/>
      <c r="I581" s="195"/>
      <c r="J581" s="195"/>
      <c r="K581" s="195"/>
      <c r="L581" s="195"/>
      <c r="M581" s="195"/>
      <c r="N581" s="195"/>
      <c r="O581" s="195"/>
      <c r="P581" s="195"/>
      <c r="Q581" s="195"/>
      <c r="R581" s="195"/>
      <c r="S581" s="195"/>
      <c r="T581" s="195"/>
      <c r="U581" s="195"/>
      <c r="V581" s="195"/>
      <c r="W581" s="195"/>
      <c r="X581" s="195"/>
      <c r="Y581" s="195"/>
    </row>
    <row r="582" spans="1:25" ht="12.75" customHeight="1" x14ac:dyDescent="0.3">
      <c r="A582" s="195"/>
      <c r="B582" s="195"/>
      <c r="C582" s="195"/>
      <c r="D582" s="195"/>
      <c r="E582" s="195"/>
      <c r="F582" s="195"/>
      <c r="G582" s="195"/>
      <c r="H582" s="195"/>
      <c r="I582" s="195"/>
      <c r="J582" s="195"/>
      <c r="K582" s="195"/>
      <c r="L582" s="195"/>
      <c r="M582" s="195"/>
      <c r="N582" s="195"/>
      <c r="O582" s="195"/>
      <c r="P582" s="195"/>
      <c r="Q582" s="195"/>
      <c r="R582" s="195"/>
      <c r="S582" s="195"/>
      <c r="T582" s="195"/>
      <c r="U582" s="195"/>
      <c r="V582" s="195"/>
      <c r="W582" s="195"/>
      <c r="X582" s="195"/>
      <c r="Y582" s="195"/>
    </row>
    <row r="583" spans="1:25" ht="12.75" customHeight="1" x14ac:dyDescent="0.3">
      <c r="A583" s="195"/>
      <c r="B583" s="195"/>
      <c r="C583" s="195"/>
      <c r="D583" s="195"/>
      <c r="E583" s="195"/>
      <c r="F583" s="195"/>
      <c r="G583" s="195"/>
      <c r="H583" s="195"/>
      <c r="I583" s="195"/>
      <c r="J583" s="195"/>
      <c r="K583" s="195"/>
      <c r="L583" s="195"/>
      <c r="M583" s="195"/>
      <c r="N583" s="195"/>
      <c r="O583" s="195"/>
      <c r="P583" s="195"/>
      <c r="Q583" s="195"/>
      <c r="R583" s="195"/>
      <c r="S583" s="195"/>
      <c r="T583" s="195"/>
      <c r="U583" s="195"/>
      <c r="V583" s="195"/>
      <c r="W583" s="195"/>
      <c r="X583" s="195"/>
      <c r="Y583" s="195"/>
    </row>
    <row r="584" spans="1:25" ht="12.75" customHeight="1" x14ac:dyDescent="0.3">
      <c r="A584" s="195"/>
      <c r="B584" s="195"/>
      <c r="C584" s="195"/>
      <c r="D584" s="195"/>
      <c r="E584" s="195"/>
      <c r="F584" s="195"/>
      <c r="G584" s="195"/>
      <c r="H584" s="195"/>
      <c r="I584" s="195"/>
      <c r="J584" s="195"/>
      <c r="K584" s="195"/>
      <c r="L584" s="195"/>
      <c r="M584" s="195"/>
      <c r="N584" s="195"/>
      <c r="O584" s="195"/>
      <c r="P584" s="195"/>
      <c r="Q584" s="195"/>
      <c r="R584" s="195"/>
      <c r="S584" s="195"/>
      <c r="T584" s="195"/>
      <c r="U584" s="195"/>
      <c r="V584" s="195"/>
      <c r="W584" s="195"/>
      <c r="X584" s="195"/>
      <c r="Y584" s="195"/>
    </row>
    <row r="585" spans="1:25" ht="12.75" customHeight="1" x14ac:dyDescent="0.3">
      <c r="A585" s="195"/>
      <c r="B585" s="195"/>
      <c r="C585" s="195"/>
      <c r="D585" s="195"/>
      <c r="E585" s="195"/>
      <c r="F585" s="195"/>
      <c r="G585" s="195"/>
      <c r="H585" s="195"/>
      <c r="I585" s="195"/>
      <c r="J585" s="195"/>
      <c r="K585" s="195"/>
      <c r="L585" s="195"/>
      <c r="M585" s="195"/>
      <c r="N585" s="195"/>
      <c r="O585" s="195"/>
      <c r="P585" s="195"/>
      <c r="Q585" s="195"/>
      <c r="R585" s="195"/>
      <c r="S585" s="195"/>
      <c r="T585" s="195"/>
      <c r="U585" s="195"/>
      <c r="V585" s="195"/>
      <c r="W585" s="195"/>
      <c r="X585" s="195"/>
      <c r="Y585" s="195"/>
    </row>
    <row r="586" spans="1:25" ht="12.75" customHeight="1" x14ac:dyDescent="0.3">
      <c r="A586" s="195"/>
      <c r="B586" s="195"/>
      <c r="C586" s="195"/>
      <c r="D586" s="195"/>
      <c r="E586" s="195"/>
      <c r="F586" s="195"/>
      <c r="G586" s="195"/>
      <c r="H586" s="195"/>
      <c r="I586" s="195"/>
      <c r="J586" s="195"/>
      <c r="K586" s="195"/>
      <c r="L586" s="195"/>
      <c r="M586" s="195"/>
      <c r="N586" s="195"/>
      <c r="O586" s="195"/>
      <c r="P586" s="195"/>
      <c r="Q586" s="195"/>
      <c r="R586" s="195"/>
      <c r="S586" s="195"/>
      <c r="T586" s="195"/>
      <c r="U586" s="195"/>
      <c r="V586" s="195"/>
      <c r="W586" s="195"/>
      <c r="X586" s="195"/>
      <c r="Y586" s="195"/>
    </row>
    <row r="587" spans="1:25" ht="12.75" customHeight="1" x14ac:dyDescent="0.3">
      <c r="A587" s="195"/>
      <c r="B587" s="195"/>
      <c r="C587" s="195"/>
      <c r="D587" s="195"/>
      <c r="E587" s="195"/>
      <c r="F587" s="195"/>
      <c r="G587" s="195"/>
      <c r="H587" s="195"/>
      <c r="I587" s="195"/>
      <c r="J587" s="195"/>
      <c r="K587" s="195"/>
      <c r="L587" s="195"/>
      <c r="M587" s="195"/>
      <c r="N587" s="195"/>
      <c r="O587" s="195"/>
      <c r="P587" s="195"/>
      <c r="Q587" s="195"/>
      <c r="R587" s="195"/>
      <c r="S587" s="195"/>
      <c r="T587" s="195"/>
      <c r="U587" s="195"/>
      <c r="V587" s="195"/>
      <c r="W587" s="195"/>
      <c r="X587" s="195"/>
      <c r="Y587" s="195"/>
    </row>
    <row r="588" spans="1:25" ht="12.75" customHeight="1" x14ac:dyDescent="0.3">
      <c r="A588" s="195"/>
      <c r="B588" s="195"/>
      <c r="C588" s="195"/>
      <c r="D588" s="195"/>
      <c r="E588" s="195"/>
      <c r="F588" s="195"/>
      <c r="G588" s="195"/>
      <c r="H588" s="195"/>
      <c r="I588" s="195"/>
      <c r="J588" s="195"/>
      <c r="K588" s="195"/>
      <c r="L588" s="195"/>
      <c r="M588" s="195"/>
      <c r="N588" s="195"/>
      <c r="O588" s="195"/>
      <c r="P588" s="195"/>
      <c r="Q588" s="195"/>
      <c r="R588" s="195"/>
      <c r="S588" s="195"/>
      <c r="T588" s="195"/>
      <c r="U588" s="195"/>
      <c r="V588" s="195"/>
      <c r="W588" s="195"/>
      <c r="X588" s="195"/>
      <c r="Y588" s="195"/>
    </row>
    <row r="589" spans="1:25" ht="12.75" customHeight="1" x14ac:dyDescent="0.3">
      <c r="A589" s="195"/>
      <c r="B589" s="195"/>
      <c r="C589" s="195"/>
      <c r="D589" s="195"/>
      <c r="E589" s="195"/>
      <c r="F589" s="195"/>
      <c r="G589" s="195"/>
      <c r="H589" s="195"/>
      <c r="I589" s="195"/>
      <c r="J589" s="195"/>
      <c r="K589" s="195"/>
      <c r="L589" s="195"/>
      <c r="M589" s="195"/>
      <c r="N589" s="195"/>
      <c r="O589" s="195"/>
      <c r="P589" s="195"/>
      <c r="Q589" s="195"/>
      <c r="R589" s="195"/>
      <c r="S589" s="195"/>
      <c r="T589" s="195"/>
      <c r="U589" s="195"/>
      <c r="V589" s="195"/>
      <c r="W589" s="195"/>
      <c r="X589" s="195"/>
      <c r="Y589" s="195"/>
    </row>
    <row r="590" spans="1:25" ht="12.75" customHeight="1" x14ac:dyDescent="0.3">
      <c r="A590" s="195"/>
      <c r="B590" s="195"/>
      <c r="C590" s="195"/>
      <c r="D590" s="195"/>
      <c r="E590" s="195"/>
      <c r="F590" s="195"/>
      <c r="G590" s="195"/>
      <c r="H590" s="195"/>
      <c r="I590" s="195"/>
      <c r="J590" s="195"/>
      <c r="K590" s="195"/>
      <c r="L590" s="195"/>
      <c r="M590" s="195"/>
      <c r="N590" s="195"/>
      <c r="O590" s="195"/>
      <c r="P590" s="195"/>
      <c r="Q590" s="195"/>
      <c r="R590" s="195"/>
      <c r="S590" s="195"/>
      <c r="T590" s="195"/>
      <c r="U590" s="195"/>
      <c r="V590" s="195"/>
      <c r="W590" s="195"/>
      <c r="X590" s="195"/>
      <c r="Y590" s="195"/>
    </row>
    <row r="591" spans="1:25" ht="12.75" customHeight="1" x14ac:dyDescent="0.3">
      <c r="A591" s="195"/>
      <c r="B591" s="195"/>
      <c r="C591" s="195"/>
      <c r="D591" s="195"/>
      <c r="E591" s="195"/>
      <c r="F591" s="195"/>
      <c r="G591" s="195"/>
      <c r="H591" s="195"/>
      <c r="I591" s="195"/>
      <c r="J591" s="195"/>
      <c r="K591" s="195"/>
      <c r="L591" s="195"/>
      <c r="M591" s="195"/>
      <c r="N591" s="195"/>
      <c r="O591" s="195"/>
      <c r="P591" s="195"/>
      <c r="Q591" s="195"/>
      <c r="R591" s="195"/>
      <c r="S591" s="195"/>
      <c r="T591" s="195"/>
      <c r="U591" s="195"/>
      <c r="V591" s="195"/>
      <c r="W591" s="195"/>
      <c r="X591" s="195"/>
      <c r="Y591" s="195"/>
    </row>
    <row r="592" spans="1:25" ht="12.75" customHeight="1" x14ac:dyDescent="0.3">
      <c r="A592" s="195"/>
      <c r="B592" s="195"/>
      <c r="C592" s="195"/>
      <c r="D592" s="195"/>
      <c r="E592" s="195"/>
      <c r="F592" s="195"/>
      <c r="G592" s="195"/>
      <c r="H592" s="195"/>
      <c r="I592" s="195"/>
      <c r="J592" s="195"/>
      <c r="K592" s="195"/>
      <c r="L592" s="195"/>
      <c r="M592" s="195"/>
      <c r="N592" s="195"/>
      <c r="O592" s="195"/>
      <c r="P592" s="195"/>
      <c r="Q592" s="195"/>
      <c r="R592" s="195"/>
      <c r="S592" s="195"/>
      <c r="T592" s="195"/>
      <c r="U592" s="195"/>
      <c r="V592" s="195"/>
      <c r="W592" s="195"/>
      <c r="X592" s="195"/>
      <c r="Y592" s="195"/>
    </row>
    <row r="593" spans="1:25" ht="12.75" customHeight="1" x14ac:dyDescent="0.3">
      <c r="A593" s="195"/>
      <c r="B593" s="195"/>
      <c r="C593" s="195"/>
      <c r="D593" s="195"/>
      <c r="E593" s="195"/>
      <c r="F593" s="195"/>
      <c r="G593" s="195"/>
      <c r="H593" s="195"/>
      <c r="I593" s="195"/>
      <c r="J593" s="195"/>
      <c r="K593" s="195"/>
      <c r="L593" s="195"/>
      <c r="M593" s="195"/>
      <c r="N593" s="195"/>
      <c r="O593" s="195"/>
      <c r="P593" s="195"/>
      <c r="Q593" s="195"/>
      <c r="R593" s="195"/>
      <c r="S593" s="195"/>
      <c r="T593" s="195"/>
      <c r="U593" s="195"/>
      <c r="V593" s="195"/>
      <c r="W593" s="195"/>
      <c r="X593" s="195"/>
      <c r="Y593" s="195"/>
    </row>
    <row r="594" spans="1:25" ht="12.75" customHeight="1" x14ac:dyDescent="0.3">
      <c r="A594" s="195"/>
      <c r="B594" s="195"/>
      <c r="C594" s="195"/>
      <c r="D594" s="195"/>
      <c r="E594" s="195"/>
      <c r="F594" s="195"/>
      <c r="G594" s="195"/>
      <c r="H594" s="195"/>
      <c r="I594" s="195"/>
      <c r="J594" s="195"/>
      <c r="K594" s="195"/>
      <c r="L594" s="195"/>
      <c r="M594" s="195"/>
      <c r="N594" s="195"/>
      <c r="O594" s="195"/>
      <c r="P594" s="195"/>
      <c r="Q594" s="195"/>
      <c r="R594" s="195"/>
      <c r="S594" s="195"/>
      <c r="T594" s="195"/>
      <c r="U594" s="195"/>
      <c r="V594" s="195"/>
      <c r="W594" s="195"/>
      <c r="X594" s="195"/>
      <c r="Y594" s="195"/>
    </row>
    <row r="595" spans="1:25" ht="12.75" customHeight="1" x14ac:dyDescent="0.3">
      <c r="A595" s="195"/>
      <c r="B595" s="195"/>
      <c r="C595" s="195"/>
      <c r="D595" s="195"/>
      <c r="E595" s="195"/>
      <c r="F595" s="195"/>
      <c r="G595" s="195"/>
      <c r="H595" s="195"/>
      <c r="I595" s="195"/>
      <c r="J595" s="195"/>
      <c r="K595" s="195"/>
      <c r="L595" s="195"/>
      <c r="M595" s="195"/>
      <c r="N595" s="195"/>
      <c r="O595" s="195"/>
      <c r="P595" s="195"/>
      <c r="Q595" s="195"/>
      <c r="R595" s="195"/>
      <c r="S595" s="195"/>
      <c r="T595" s="195"/>
      <c r="U595" s="195"/>
      <c r="V595" s="195"/>
      <c r="W595" s="195"/>
      <c r="X595" s="195"/>
      <c r="Y595" s="195"/>
    </row>
    <row r="596" spans="1:25" ht="12.75" customHeight="1" x14ac:dyDescent="0.3">
      <c r="A596" s="195"/>
      <c r="B596" s="195"/>
      <c r="C596" s="195"/>
      <c r="D596" s="195"/>
      <c r="E596" s="195"/>
      <c r="F596" s="195"/>
      <c r="G596" s="195"/>
      <c r="H596" s="195"/>
      <c r="I596" s="195"/>
      <c r="J596" s="195"/>
      <c r="K596" s="195"/>
      <c r="L596" s="195"/>
      <c r="M596" s="195"/>
      <c r="N596" s="195"/>
      <c r="O596" s="195"/>
      <c r="P596" s="195"/>
      <c r="Q596" s="195"/>
      <c r="R596" s="195"/>
      <c r="S596" s="195"/>
      <c r="T596" s="195"/>
      <c r="U596" s="195"/>
      <c r="V596" s="195"/>
      <c r="W596" s="195"/>
      <c r="X596" s="195"/>
      <c r="Y596" s="195"/>
    </row>
    <row r="597" spans="1:25" ht="12.75" customHeight="1" x14ac:dyDescent="0.3">
      <c r="A597" s="195"/>
      <c r="B597" s="195"/>
      <c r="C597" s="195"/>
      <c r="D597" s="195"/>
      <c r="E597" s="195"/>
      <c r="F597" s="195"/>
      <c r="G597" s="195"/>
      <c r="H597" s="195"/>
      <c r="I597" s="195"/>
      <c r="J597" s="195"/>
      <c r="K597" s="195"/>
      <c r="L597" s="195"/>
      <c r="M597" s="195"/>
      <c r="N597" s="195"/>
      <c r="O597" s="195"/>
      <c r="P597" s="195"/>
      <c r="Q597" s="195"/>
      <c r="R597" s="195"/>
      <c r="S597" s="195"/>
      <c r="T597" s="195"/>
      <c r="U597" s="195"/>
      <c r="V597" s="195"/>
      <c r="W597" s="195"/>
      <c r="X597" s="195"/>
      <c r="Y597" s="195"/>
    </row>
    <row r="598" spans="1:25" ht="12.75" customHeight="1" x14ac:dyDescent="0.3">
      <c r="A598" s="195"/>
      <c r="B598" s="195"/>
      <c r="C598" s="195"/>
      <c r="D598" s="195"/>
      <c r="E598" s="195"/>
      <c r="F598" s="195"/>
      <c r="G598" s="195"/>
      <c r="H598" s="195"/>
      <c r="I598" s="195"/>
      <c r="J598" s="195"/>
      <c r="K598" s="195"/>
      <c r="L598" s="195"/>
      <c r="M598" s="195"/>
      <c r="N598" s="195"/>
      <c r="O598" s="195"/>
      <c r="P598" s="195"/>
      <c r="Q598" s="195"/>
      <c r="R598" s="195"/>
      <c r="S598" s="195"/>
      <c r="T598" s="195"/>
      <c r="U598" s="195"/>
      <c r="V598" s="195"/>
      <c r="W598" s="195"/>
      <c r="X598" s="195"/>
      <c r="Y598" s="195"/>
    </row>
    <row r="599" spans="1:25" ht="12.75" customHeight="1" x14ac:dyDescent="0.3">
      <c r="A599" s="195"/>
      <c r="B599" s="195"/>
      <c r="C599" s="195"/>
      <c r="D599" s="195"/>
      <c r="E599" s="195"/>
      <c r="F599" s="195"/>
      <c r="G599" s="195"/>
      <c r="H599" s="195"/>
      <c r="I599" s="195"/>
      <c r="J599" s="195"/>
      <c r="K599" s="195"/>
      <c r="L599" s="195"/>
      <c r="M599" s="195"/>
      <c r="N599" s="195"/>
      <c r="O599" s="195"/>
      <c r="P599" s="195"/>
      <c r="Q599" s="195"/>
      <c r="R599" s="195"/>
      <c r="S599" s="195"/>
      <c r="T599" s="195"/>
      <c r="U599" s="195"/>
      <c r="V599" s="195"/>
      <c r="W599" s="195"/>
      <c r="X599" s="195"/>
      <c r="Y599" s="195"/>
    </row>
    <row r="600" spans="1:25" ht="12.75" customHeight="1" x14ac:dyDescent="0.3">
      <c r="A600" s="195"/>
      <c r="B600" s="195"/>
      <c r="C600" s="195"/>
      <c r="D600" s="195"/>
      <c r="E600" s="195"/>
      <c r="F600" s="195"/>
      <c r="G600" s="195"/>
      <c r="H600" s="195"/>
      <c r="I600" s="195"/>
      <c r="J600" s="195"/>
      <c r="K600" s="195"/>
      <c r="L600" s="195"/>
      <c r="M600" s="195"/>
      <c r="N600" s="195"/>
      <c r="O600" s="195"/>
      <c r="P600" s="195"/>
      <c r="Q600" s="195"/>
      <c r="R600" s="195"/>
      <c r="S600" s="195"/>
      <c r="T600" s="195"/>
      <c r="U600" s="195"/>
      <c r="V600" s="195"/>
      <c r="W600" s="195"/>
      <c r="X600" s="195"/>
      <c r="Y600" s="195"/>
    </row>
    <row r="601" spans="1:25" ht="12.75" customHeight="1" x14ac:dyDescent="0.3">
      <c r="A601" s="195"/>
      <c r="B601" s="195"/>
      <c r="C601" s="195"/>
      <c r="D601" s="195"/>
      <c r="E601" s="195"/>
      <c r="F601" s="195"/>
      <c r="G601" s="195"/>
      <c r="H601" s="195"/>
      <c r="I601" s="195"/>
      <c r="J601" s="195"/>
      <c r="K601" s="195"/>
      <c r="L601" s="195"/>
      <c r="M601" s="195"/>
      <c r="N601" s="195"/>
      <c r="O601" s="195"/>
      <c r="P601" s="195"/>
      <c r="Q601" s="195"/>
      <c r="R601" s="195"/>
      <c r="S601" s="195"/>
      <c r="T601" s="195"/>
      <c r="U601" s="195"/>
      <c r="V601" s="195"/>
      <c r="W601" s="195"/>
      <c r="X601" s="195"/>
      <c r="Y601" s="195"/>
    </row>
    <row r="602" spans="1:25" ht="12.75" customHeight="1" x14ac:dyDescent="0.3">
      <c r="A602" s="195"/>
      <c r="B602" s="195"/>
      <c r="C602" s="195"/>
      <c r="D602" s="195"/>
      <c r="E602" s="195"/>
      <c r="F602" s="195"/>
      <c r="G602" s="195"/>
      <c r="H602" s="195"/>
      <c r="I602" s="195"/>
      <c r="J602" s="195"/>
      <c r="K602" s="195"/>
      <c r="L602" s="195"/>
      <c r="M602" s="195"/>
      <c r="N602" s="195"/>
      <c r="O602" s="195"/>
      <c r="P602" s="195"/>
      <c r="Q602" s="195"/>
      <c r="R602" s="195"/>
      <c r="S602" s="195"/>
      <c r="T602" s="195"/>
      <c r="U602" s="195"/>
      <c r="V602" s="195"/>
      <c r="W602" s="195"/>
      <c r="X602" s="195"/>
      <c r="Y602" s="195"/>
    </row>
    <row r="603" spans="1:25" ht="12.75" customHeight="1" x14ac:dyDescent="0.3">
      <c r="A603" s="195"/>
      <c r="B603" s="195"/>
      <c r="C603" s="195"/>
      <c r="D603" s="195"/>
      <c r="E603" s="195"/>
      <c r="F603" s="195"/>
      <c r="G603" s="195"/>
      <c r="H603" s="195"/>
      <c r="I603" s="195"/>
      <c r="J603" s="195"/>
      <c r="K603" s="195"/>
      <c r="L603" s="195"/>
      <c r="M603" s="195"/>
      <c r="N603" s="195"/>
      <c r="O603" s="195"/>
      <c r="P603" s="195"/>
      <c r="Q603" s="195"/>
      <c r="R603" s="195"/>
      <c r="S603" s="195"/>
      <c r="T603" s="195"/>
      <c r="U603" s="195"/>
      <c r="V603" s="195"/>
      <c r="W603" s="195"/>
      <c r="X603" s="195"/>
      <c r="Y603" s="195"/>
    </row>
    <row r="604" spans="1:25" ht="12.75" customHeight="1" x14ac:dyDescent="0.3">
      <c r="A604" s="195"/>
      <c r="B604" s="195"/>
      <c r="C604" s="195"/>
      <c r="D604" s="195"/>
      <c r="E604" s="195"/>
      <c r="F604" s="195"/>
      <c r="G604" s="195"/>
      <c r="H604" s="195"/>
      <c r="I604" s="195"/>
      <c r="J604" s="195"/>
      <c r="K604" s="195"/>
      <c r="L604" s="195"/>
      <c r="M604" s="195"/>
      <c r="N604" s="195"/>
      <c r="O604" s="195"/>
      <c r="P604" s="195"/>
      <c r="Q604" s="195"/>
      <c r="R604" s="195"/>
      <c r="S604" s="195"/>
      <c r="T604" s="195"/>
      <c r="U604" s="195"/>
      <c r="V604" s="195"/>
      <c r="W604" s="195"/>
      <c r="X604" s="195"/>
      <c r="Y604" s="195"/>
    </row>
    <row r="605" spans="1:25" ht="12.75" customHeight="1" x14ac:dyDescent="0.3">
      <c r="A605" s="195"/>
      <c r="B605" s="195"/>
      <c r="C605" s="195"/>
      <c r="D605" s="195"/>
      <c r="E605" s="195"/>
      <c r="F605" s="195"/>
      <c r="G605" s="195"/>
      <c r="H605" s="195"/>
      <c r="I605" s="195"/>
      <c r="J605" s="195"/>
      <c r="K605" s="195"/>
      <c r="L605" s="195"/>
      <c r="M605" s="195"/>
      <c r="N605" s="195"/>
      <c r="O605" s="195"/>
      <c r="P605" s="195"/>
      <c r="Q605" s="195"/>
      <c r="R605" s="195"/>
      <c r="S605" s="195"/>
      <c r="T605" s="195"/>
      <c r="U605" s="195"/>
      <c r="V605" s="195"/>
      <c r="W605" s="195"/>
      <c r="X605" s="195"/>
      <c r="Y605" s="195"/>
    </row>
    <row r="606" spans="1:25" ht="12.75" customHeight="1" x14ac:dyDescent="0.3">
      <c r="A606" s="195"/>
      <c r="B606" s="195"/>
      <c r="C606" s="195"/>
      <c r="D606" s="195"/>
      <c r="E606" s="195"/>
      <c r="F606" s="195"/>
      <c r="G606" s="195"/>
      <c r="H606" s="195"/>
      <c r="I606" s="195"/>
      <c r="J606" s="195"/>
      <c r="K606" s="195"/>
      <c r="L606" s="195"/>
      <c r="M606" s="195"/>
      <c r="N606" s="195"/>
      <c r="O606" s="195"/>
      <c r="P606" s="195"/>
      <c r="Q606" s="195"/>
      <c r="R606" s="195"/>
      <c r="S606" s="195"/>
      <c r="T606" s="195"/>
      <c r="U606" s="195"/>
      <c r="V606" s="195"/>
      <c r="W606" s="195"/>
      <c r="X606" s="195"/>
      <c r="Y606" s="195"/>
    </row>
    <row r="607" spans="1:25" ht="12.75" customHeight="1" x14ac:dyDescent="0.3">
      <c r="A607" s="195"/>
      <c r="B607" s="195"/>
      <c r="C607" s="195"/>
      <c r="D607" s="195"/>
      <c r="E607" s="195"/>
      <c r="F607" s="195"/>
      <c r="G607" s="195"/>
      <c r="H607" s="195"/>
      <c r="I607" s="195"/>
      <c r="J607" s="195"/>
      <c r="K607" s="195"/>
      <c r="L607" s="195"/>
      <c r="M607" s="195"/>
      <c r="N607" s="195"/>
      <c r="O607" s="195"/>
      <c r="P607" s="195"/>
      <c r="Q607" s="195"/>
      <c r="R607" s="195"/>
      <c r="S607" s="195"/>
      <c r="T607" s="195"/>
      <c r="U607" s="195"/>
      <c r="V607" s="195"/>
      <c r="W607" s="195"/>
      <c r="X607" s="195"/>
      <c r="Y607" s="195"/>
    </row>
    <row r="608" spans="1:25" ht="12.75" customHeight="1" x14ac:dyDescent="0.3">
      <c r="A608" s="195"/>
      <c r="B608" s="195"/>
      <c r="C608" s="195"/>
      <c r="D608" s="195"/>
      <c r="E608" s="195"/>
      <c r="F608" s="195"/>
      <c r="G608" s="195"/>
      <c r="H608" s="195"/>
      <c r="I608" s="195"/>
      <c r="J608" s="195"/>
      <c r="K608" s="195"/>
      <c r="L608" s="195"/>
      <c r="M608" s="195"/>
      <c r="N608" s="195"/>
      <c r="O608" s="195"/>
      <c r="P608" s="195"/>
      <c r="Q608" s="195"/>
      <c r="R608" s="195"/>
      <c r="S608" s="195"/>
      <c r="T608" s="195"/>
      <c r="U608" s="195"/>
      <c r="V608" s="195"/>
      <c r="W608" s="195"/>
      <c r="X608" s="195"/>
      <c r="Y608" s="195"/>
    </row>
    <row r="609" spans="1:25" ht="12.75" customHeight="1" x14ac:dyDescent="0.3">
      <c r="A609" s="195"/>
      <c r="B609" s="195"/>
      <c r="C609" s="195"/>
      <c r="D609" s="195"/>
      <c r="E609" s="195"/>
      <c r="F609" s="195"/>
      <c r="G609" s="195"/>
      <c r="H609" s="195"/>
      <c r="I609" s="195"/>
      <c r="J609" s="195"/>
      <c r="K609" s="195"/>
      <c r="L609" s="195"/>
      <c r="M609" s="195"/>
      <c r="N609" s="195"/>
      <c r="O609" s="195"/>
      <c r="P609" s="195"/>
      <c r="Q609" s="195"/>
      <c r="R609" s="195"/>
      <c r="S609" s="195"/>
      <c r="T609" s="195"/>
      <c r="U609" s="195"/>
      <c r="V609" s="195"/>
      <c r="W609" s="195"/>
      <c r="X609" s="195"/>
      <c r="Y609" s="195"/>
    </row>
    <row r="610" spans="1:25" ht="12.75" customHeight="1" x14ac:dyDescent="0.3">
      <c r="A610" s="195"/>
      <c r="B610" s="195"/>
      <c r="C610" s="195"/>
      <c r="D610" s="195"/>
      <c r="E610" s="195"/>
      <c r="F610" s="195"/>
      <c r="G610" s="195"/>
      <c r="H610" s="195"/>
      <c r="I610" s="195"/>
      <c r="J610" s="195"/>
      <c r="K610" s="195"/>
      <c r="L610" s="195"/>
      <c r="M610" s="195"/>
      <c r="N610" s="195"/>
      <c r="O610" s="195"/>
      <c r="P610" s="195"/>
      <c r="Q610" s="195"/>
      <c r="R610" s="195"/>
      <c r="S610" s="195"/>
      <c r="T610" s="195"/>
      <c r="U610" s="195"/>
      <c r="V610" s="195"/>
      <c r="W610" s="195"/>
      <c r="X610" s="195"/>
      <c r="Y610" s="195"/>
    </row>
    <row r="611" spans="1:25" ht="12.75" customHeight="1" x14ac:dyDescent="0.3">
      <c r="A611" s="195"/>
      <c r="B611" s="195"/>
      <c r="C611" s="195"/>
      <c r="D611" s="195"/>
      <c r="E611" s="195"/>
      <c r="F611" s="195"/>
      <c r="G611" s="195"/>
      <c r="H611" s="195"/>
      <c r="I611" s="195"/>
      <c r="J611" s="195"/>
      <c r="K611" s="195"/>
      <c r="L611" s="195"/>
      <c r="M611" s="195"/>
      <c r="N611" s="195"/>
      <c r="O611" s="195"/>
      <c r="P611" s="195"/>
      <c r="Q611" s="195"/>
      <c r="R611" s="195"/>
      <c r="S611" s="195"/>
      <c r="T611" s="195"/>
      <c r="U611" s="195"/>
      <c r="V611" s="195"/>
      <c r="W611" s="195"/>
      <c r="X611" s="195"/>
      <c r="Y611" s="195"/>
    </row>
    <row r="612" spans="1:25" ht="12.75" customHeight="1" x14ac:dyDescent="0.3">
      <c r="A612" s="195"/>
      <c r="B612" s="195"/>
      <c r="C612" s="195"/>
      <c r="D612" s="195"/>
      <c r="E612" s="195"/>
      <c r="F612" s="195"/>
      <c r="G612" s="195"/>
      <c r="H612" s="195"/>
      <c r="I612" s="195"/>
      <c r="J612" s="195"/>
      <c r="K612" s="195"/>
      <c r="L612" s="195"/>
      <c r="M612" s="195"/>
      <c r="N612" s="195"/>
      <c r="O612" s="195"/>
      <c r="P612" s="195"/>
      <c r="Q612" s="195"/>
      <c r="R612" s="195"/>
      <c r="S612" s="195"/>
      <c r="T612" s="195"/>
      <c r="U612" s="195"/>
      <c r="V612" s="195"/>
      <c r="W612" s="195"/>
      <c r="X612" s="195"/>
      <c r="Y612" s="195"/>
    </row>
    <row r="613" spans="1:25" ht="12.75" customHeight="1" x14ac:dyDescent="0.3">
      <c r="A613" s="195"/>
      <c r="B613" s="195"/>
      <c r="C613" s="195"/>
      <c r="D613" s="195"/>
      <c r="E613" s="195"/>
      <c r="F613" s="195"/>
      <c r="G613" s="195"/>
      <c r="H613" s="195"/>
      <c r="I613" s="195"/>
      <c r="J613" s="195"/>
      <c r="K613" s="195"/>
      <c r="L613" s="195"/>
      <c r="M613" s="195"/>
      <c r="N613" s="195"/>
      <c r="O613" s="195"/>
      <c r="P613" s="195"/>
      <c r="Q613" s="195"/>
      <c r="R613" s="195"/>
      <c r="S613" s="195"/>
      <c r="T613" s="195"/>
      <c r="U613" s="195"/>
      <c r="V613" s="195"/>
      <c r="W613" s="195"/>
      <c r="X613" s="195"/>
      <c r="Y613" s="195"/>
    </row>
    <row r="614" spans="1:25" ht="12.75" customHeight="1" x14ac:dyDescent="0.3">
      <c r="A614" s="195"/>
      <c r="B614" s="195"/>
      <c r="C614" s="195"/>
      <c r="D614" s="195"/>
      <c r="E614" s="195"/>
      <c r="F614" s="195"/>
      <c r="G614" s="195"/>
      <c r="H614" s="195"/>
      <c r="I614" s="195"/>
      <c r="J614" s="195"/>
      <c r="K614" s="195"/>
      <c r="L614" s="195"/>
      <c r="M614" s="195"/>
      <c r="N614" s="195"/>
      <c r="O614" s="195"/>
      <c r="P614" s="195"/>
      <c r="Q614" s="195"/>
      <c r="R614" s="195"/>
      <c r="S614" s="195"/>
      <c r="T614" s="195"/>
      <c r="U614" s="195"/>
      <c r="V614" s="195"/>
      <c r="W614" s="195"/>
      <c r="X614" s="195"/>
      <c r="Y614" s="195"/>
    </row>
    <row r="615" spans="1:25" ht="12.75" customHeight="1" x14ac:dyDescent="0.3">
      <c r="A615" s="195"/>
      <c r="B615" s="195"/>
      <c r="C615" s="195"/>
      <c r="D615" s="195"/>
      <c r="E615" s="195"/>
      <c r="F615" s="195"/>
      <c r="G615" s="195"/>
      <c r="H615" s="195"/>
      <c r="I615" s="195"/>
      <c r="J615" s="195"/>
      <c r="K615" s="195"/>
      <c r="L615" s="195"/>
      <c r="M615" s="195"/>
      <c r="N615" s="195"/>
      <c r="O615" s="195"/>
      <c r="P615" s="195"/>
      <c r="Q615" s="195"/>
      <c r="R615" s="195"/>
      <c r="S615" s="195"/>
      <c r="T615" s="195"/>
      <c r="U615" s="195"/>
      <c r="V615" s="195"/>
      <c r="W615" s="195"/>
      <c r="X615" s="195"/>
      <c r="Y615" s="195"/>
    </row>
    <row r="616" spans="1:25" ht="12.75" customHeight="1" x14ac:dyDescent="0.3">
      <c r="A616" s="195"/>
      <c r="B616" s="195"/>
      <c r="C616" s="195"/>
      <c r="D616" s="195"/>
      <c r="E616" s="195"/>
      <c r="F616" s="195"/>
      <c r="G616" s="195"/>
      <c r="H616" s="195"/>
      <c r="I616" s="195"/>
      <c r="J616" s="195"/>
      <c r="K616" s="195"/>
      <c r="L616" s="195"/>
      <c r="M616" s="195"/>
      <c r="N616" s="195"/>
      <c r="O616" s="195"/>
      <c r="P616" s="195"/>
      <c r="Q616" s="195"/>
      <c r="R616" s="195"/>
      <c r="S616" s="195"/>
      <c r="T616" s="195"/>
      <c r="U616" s="195"/>
      <c r="V616" s="195"/>
      <c r="W616" s="195"/>
      <c r="X616" s="195"/>
      <c r="Y616" s="195"/>
    </row>
    <row r="617" spans="1:25" ht="12.75" customHeight="1" x14ac:dyDescent="0.3">
      <c r="A617" s="195"/>
      <c r="B617" s="195"/>
      <c r="C617" s="195"/>
      <c r="D617" s="195"/>
      <c r="E617" s="195"/>
      <c r="F617" s="195"/>
      <c r="G617" s="195"/>
      <c r="H617" s="195"/>
      <c r="I617" s="195"/>
      <c r="J617" s="195"/>
      <c r="K617" s="195"/>
      <c r="L617" s="195"/>
      <c r="M617" s="195"/>
      <c r="N617" s="195"/>
      <c r="O617" s="195"/>
      <c r="P617" s="195"/>
      <c r="Q617" s="195"/>
      <c r="R617" s="195"/>
      <c r="S617" s="195"/>
      <c r="T617" s="195"/>
      <c r="U617" s="195"/>
      <c r="V617" s="195"/>
      <c r="W617" s="195"/>
      <c r="X617" s="195"/>
      <c r="Y617" s="195"/>
    </row>
    <row r="618" spans="1:25" ht="12.75" customHeight="1" x14ac:dyDescent="0.3">
      <c r="A618" s="195"/>
      <c r="B618" s="195"/>
      <c r="C618" s="195"/>
      <c r="D618" s="195"/>
      <c r="E618" s="195"/>
      <c r="F618" s="195"/>
      <c r="G618" s="195"/>
      <c r="H618" s="195"/>
      <c r="I618" s="195"/>
      <c r="J618" s="195"/>
      <c r="K618" s="195"/>
      <c r="L618" s="195"/>
      <c r="M618" s="195"/>
      <c r="N618" s="195"/>
      <c r="O618" s="195"/>
      <c r="P618" s="195"/>
      <c r="Q618" s="195"/>
      <c r="R618" s="195"/>
      <c r="S618" s="195"/>
      <c r="T618" s="195"/>
      <c r="U618" s="195"/>
      <c r="V618" s="195"/>
      <c r="W618" s="195"/>
      <c r="X618" s="195"/>
      <c r="Y618" s="195"/>
    </row>
    <row r="619" spans="1:25" ht="12.75" customHeight="1" x14ac:dyDescent="0.3">
      <c r="A619" s="195"/>
      <c r="B619" s="195"/>
      <c r="C619" s="195"/>
      <c r="D619" s="195"/>
      <c r="E619" s="195"/>
      <c r="F619" s="195"/>
      <c r="G619" s="195"/>
      <c r="H619" s="195"/>
      <c r="I619" s="195"/>
      <c r="J619" s="195"/>
      <c r="K619" s="195"/>
      <c r="L619" s="195"/>
      <c r="M619" s="195"/>
      <c r="N619" s="195"/>
      <c r="O619" s="195"/>
      <c r="P619" s="195"/>
      <c r="Q619" s="195"/>
      <c r="R619" s="195"/>
      <c r="S619" s="195"/>
      <c r="T619" s="195"/>
      <c r="U619" s="195"/>
      <c r="V619" s="195"/>
      <c r="W619" s="195"/>
      <c r="X619" s="195"/>
      <c r="Y619" s="195"/>
    </row>
    <row r="620" spans="1:25" ht="12.75" customHeight="1" x14ac:dyDescent="0.3">
      <c r="A620" s="195"/>
      <c r="B620" s="195"/>
      <c r="C620" s="195"/>
      <c r="D620" s="195"/>
      <c r="E620" s="195"/>
      <c r="F620" s="195"/>
      <c r="G620" s="195"/>
      <c r="H620" s="195"/>
      <c r="I620" s="195"/>
      <c r="J620" s="195"/>
      <c r="K620" s="195"/>
      <c r="L620" s="195"/>
      <c r="M620" s="195"/>
      <c r="N620" s="195"/>
      <c r="O620" s="195"/>
      <c r="P620" s="195"/>
      <c r="Q620" s="195"/>
      <c r="R620" s="195"/>
      <c r="S620" s="195"/>
      <c r="T620" s="195"/>
      <c r="U620" s="195"/>
      <c r="V620" s="195"/>
      <c r="W620" s="195"/>
      <c r="X620" s="195"/>
      <c r="Y620" s="195"/>
    </row>
    <row r="621" spans="1:25" ht="12.75" customHeight="1" x14ac:dyDescent="0.3">
      <c r="A621" s="195"/>
      <c r="B621" s="195"/>
      <c r="C621" s="195"/>
      <c r="D621" s="195"/>
      <c r="E621" s="195"/>
      <c r="F621" s="195"/>
      <c r="G621" s="195"/>
      <c r="H621" s="195"/>
      <c r="I621" s="195"/>
      <c r="J621" s="195"/>
      <c r="K621" s="195"/>
      <c r="L621" s="195"/>
      <c r="M621" s="195"/>
      <c r="N621" s="195"/>
      <c r="O621" s="195"/>
      <c r="P621" s="195"/>
      <c r="Q621" s="195"/>
      <c r="R621" s="195"/>
      <c r="S621" s="195"/>
      <c r="T621" s="195"/>
      <c r="U621" s="195"/>
      <c r="V621" s="195"/>
      <c r="W621" s="195"/>
      <c r="X621" s="195"/>
      <c r="Y621" s="195"/>
    </row>
    <row r="622" spans="1:25" ht="12.75" customHeight="1" x14ac:dyDescent="0.3">
      <c r="A622" s="195"/>
      <c r="B622" s="195"/>
      <c r="C622" s="195"/>
      <c r="D622" s="195"/>
      <c r="E622" s="195"/>
      <c r="F622" s="195"/>
      <c r="G622" s="195"/>
      <c r="H622" s="195"/>
      <c r="I622" s="195"/>
      <c r="J622" s="195"/>
      <c r="K622" s="195"/>
      <c r="L622" s="195"/>
      <c r="M622" s="195"/>
      <c r="N622" s="195"/>
      <c r="O622" s="195"/>
      <c r="P622" s="195"/>
      <c r="Q622" s="195"/>
      <c r="R622" s="195"/>
      <c r="S622" s="195"/>
      <c r="T622" s="195"/>
      <c r="U622" s="195"/>
      <c r="V622" s="195"/>
      <c r="W622" s="195"/>
      <c r="X622" s="195"/>
      <c r="Y622" s="195"/>
    </row>
    <row r="623" spans="1:25" ht="12.75" customHeight="1" x14ac:dyDescent="0.3">
      <c r="A623" s="195"/>
      <c r="B623" s="195"/>
      <c r="C623" s="195"/>
      <c r="D623" s="195"/>
      <c r="E623" s="195"/>
      <c r="F623" s="195"/>
      <c r="G623" s="195"/>
      <c r="H623" s="195"/>
      <c r="I623" s="195"/>
      <c r="J623" s="195"/>
      <c r="K623" s="195"/>
      <c r="L623" s="195"/>
      <c r="M623" s="195"/>
      <c r="N623" s="195"/>
      <c r="O623" s="195"/>
      <c r="P623" s="195"/>
      <c r="Q623" s="195"/>
      <c r="R623" s="195"/>
      <c r="S623" s="195"/>
      <c r="T623" s="195"/>
      <c r="U623" s="195"/>
      <c r="V623" s="195"/>
      <c r="W623" s="195"/>
      <c r="X623" s="195"/>
      <c r="Y623" s="195"/>
    </row>
    <row r="624" spans="1:25" ht="12.75" customHeight="1" x14ac:dyDescent="0.3">
      <c r="A624" s="195"/>
      <c r="B624" s="195"/>
      <c r="C624" s="195"/>
      <c r="D624" s="195"/>
      <c r="E624" s="195"/>
      <c r="F624" s="195"/>
      <c r="G624" s="195"/>
      <c r="H624" s="195"/>
      <c r="I624" s="195"/>
      <c r="J624" s="195"/>
      <c r="K624" s="195"/>
      <c r="L624" s="195"/>
      <c r="M624" s="195"/>
      <c r="N624" s="195"/>
      <c r="O624" s="195"/>
      <c r="P624" s="195"/>
      <c r="Q624" s="195"/>
      <c r="R624" s="195"/>
      <c r="S624" s="195"/>
      <c r="T624" s="195"/>
      <c r="U624" s="195"/>
      <c r="V624" s="195"/>
      <c r="W624" s="195"/>
      <c r="X624" s="195"/>
      <c r="Y624" s="195"/>
    </row>
    <row r="625" spans="1:25" ht="12.75" customHeight="1" x14ac:dyDescent="0.3">
      <c r="A625" s="195"/>
      <c r="B625" s="195"/>
      <c r="C625" s="195"/>
      <c r="D625" s="195"/>
      <c r="E625" s="195"/>
      <c r="F625" s="195"/>
      <c r="G625" s="195"/>
      <c r="H625" s="195"/>
      <c r="I625" s="195"/>
      <c r="J625" s="195"/>
      <c r="K625" s="195"/>
      <c r="L625" s="195"/>
      <c r="M625" s="195"/>
      <c r="N625" s="195"/>
      <c r="O625" s="195"/>
      <c r="P625" s="195"/>
      <c r="Q625" s="195"/>
      <c r="R625" s="195"/>
      <c r="S625" s="195"/>
      <c r="T625" s="195"/>
      <c r="U625" s="195"/>
      <c r="V625" s="195"/>
      <c r="W625" s="195"/>
      <c r="X625" s="195"/>
      <c r="Y625" s="195"/>
    </row>
    <row r="626" spans="1:25" ht="12.75" customHeight="1" x14ac:dyDescent="0.3">
      <c r="A626" s="195"/>
      <c r="B626" s="195"/>
      <c r="C626" s="195"/>
      <c r="D626" s="195"/>
      <c r="E626" s="195"/>
      <c r="F626" s="195"/>
      <c r="G626" s="195"/>
      <c r="H626" s="195"/>
      <c r="I626" s="195"/>
      <c r="J626" s="195"/>
      <c r="K626" s="195"/>
      <c r="L626" s="195"/>
      <c r="M626" s="195"/>
      <c r="N626" s="195"/>
      <c r="O626" s="195"/>
      <c r="P626" s="195"/>
      <c r="Q626" s="195"/>
      <c r="R626" s="195"/>
      <c r="S626" s="195"/>
      <c r="T626" s="195"/>
      <c r="U626" s="195"/>
      <c r="V626" s="195"/>
      <c r="W626" s="195"/>
      <c r="X626" s="195"/>
      <c r="Y626" s="195"/>
    </row>
    <row r="627" spans="1:25" ht="12.75" customHeight="1" x14ac:dyDescent="0.3">
      <c r="A627" s="195"/>
      <c r="B627" s="195"/>
      <c r="C627" s="195"/>
      <c r="D627" s="195"/>
      <c r="E627" s="195"/>
      <c r="F627" s="195"/>
      <c r="G627" s="195"/>
      <c r="H627" s="195"/>
      <c r="I627" s="195"/>
      <c r="J627" s="195"/>
      <c r="K627" s="195"/>
      <c r="L627" s="195"/>
      <c r="M627" s="195"/>
      <c r="N627" s="195"/>
      <c r="O627" s="195"/>
      <c r="P627" s="195"/>
      <c r="Q627" s="195"/>
      <c r="R627" s="195"/>
      <c r="S627" s="195"/>
      <c r="T627" s="195"/>
      <c r="U627" s="195"/>
      <c r="V627" s="195"/>
      <c r="W627" s="195"/>
      <c r="X627" s="195"/>
      <c r="Y627" s="195"/>
    </row>
    <row r="628" spans="1:25" ht="12.75" customHeight="1" x14ac:dyDescent="0.3">
      <c r="A628" s="195"/>
      <c r="B628" s="195"/>
      <c r="C628" s="195"/>
      <c r="D628" s="195"/>
      <c r="E628" s="195"/>
      <c r="F628" s="195"/>
      <c r="G628" s="195"/>
      <c r="H628" s="195"/>
      <c r="I628" s="195"/>
      <c r="J628" s="195"/>
      <c r="K628" s="195"/>
      <c r="L628" s="195"/>
      <c r="M628" s="195"/>
      <c r="N628" s="195"/>
      <c r="O628" s="195"/>
      <c r="P628" s="195"/>
      <c r="Q628" s="195"/>
      <c r="R628" s="195"/>
      <c r="S628" s="195"/>
      <c r="T628" s="195"/>
      <c r="U628" s="195"/>
      <c r="V628" s="195"/>
      <c r="W628" s="195"/>
      <c r="X628" s="195"/>
      <c r="Y628" s="195"/>
    </row>
    <row r="629" spans="1:25" ht="12.75" customHeight="1" x14ac:dyDescent="0.3">
      <c r="A629" s="195"/>
      <c r="B629" s="195"/>
      <c r="C629" s="195"/>
      <c r="D629" s="195"/>
      <c r="E629" s="195"/>
      <c r="F629" s="195"/>
      <c r="G629" s="195"/>
      <c r="H629" s="195"/>
      <c r="I629" s="195"/>
      <c r="J629" s="195"/>
      <c r="K629" s="195"/>
      <c r="L629" s="195"/>
      <c r="M629" s="195"/>
      <c r="N629" s="195"/>
      <c r="O629" s="195"/>
      <c r="P629" s="195"/>
      <c r="Q629" s="195"/>
      <c r="R629" s="195"/>
      <c r="S629" s="195"/>
      <c r="T629" s="195"/>
      <c r="U629" s="195"/>
      <c r="V629" s="195"/>
      <c r="W629" s="195"/>
      <c r="X629" s="195"/>
      <c r="Y629" s="195"/>
    </row>
    <row r="630" spans="1:25" ht="12.75" customHeight="1" x14ac:dyDescent="0.3">
      <c r="A630" s="195"/>
      <c r="B630" s="195"/>
      <c r="C630" s="195"/>
      <c r="D630" s="195"/>
      <c r="E630" s="195"/>
      <c r="F630" s="195"/>
      <c r="G630" s="195"/>
      <c r="H630" s="195"/>
      <c r="I630" s="195"/>
      <c r="J630" s="195"/>
      <c r="K630" s="195"/>
      <c r="L630" s="195"/>
      <c r="M630" s="195"/>
      <c r="N630" s="195"/>
      <c r="O630" s="195"/>
      <c r="P630" s="195"/>
      <c r="Q630" s="195"/>
      <c r="R630" s="195"/>
      <c r="S630" s="195"/>
      <c r="T630" s="195"/>
      <c r="U630" s="195"/>
      <c r="V630" s="195"/>
      <c r="W630" s="195"/>
      <c r="X630" s="195"/>
      <c r="Y630" s="195"/>
    </row>
    <row r="631" spans="1:25" ht="12.75" customHeight="1" x14ac:dyDescent="0.3">
      <c r="A631" s="195"/>
      <c r="B631" s="195"/>
      <c r="C631" s="195"/>
      <c r="D631" s="195"/>
      <c r="E631" s="195"/>
      <c r="F631" s="195"/>
      <c r="G631" s="195"/>
      <c r="H631" s="195"/>
      <c r="I631" s="195"/>
      <c r="J631" s="195"/>
      <c r="K631" s="195"/>
      <c r="L631" s="195"/>
      <c r="M631" s="195"/>
      <c r="N631" s="195"/>
      <c r="O631" s="195"/>
      <c r="P631" s="195"/>
      <c r="Q631" s="195"/>
      <c r="R631" s="195"/>
      <c r="S631" s="195"/>
      <c r="T631" s="195"/>
      <c r="U631" s="195"/>
      <c r="V631" s="195"/>
      <c r="W631" s="195"/>
      <c r="X631" s="195"/>
      <c r="Y631" s="195"/>
    </row>
    <row r="632" spans="1:25" ht="12.75" customHeight="1" x14ac:dyDescent="0.3">
      <c r="A632" s="195"/>
      <c r="B632" s="195"/>
      <c r="C632" s="195"/>
      <c r="D632" s="195"/>
      <c r="E632" s="195"/>
      <c r="F632" s="195"/>
      <c r="G632" s="195"/>
      <c r="H632" s="195"/>
      <c r="I632" s="195"/>
      <c r="J632" s="195"/>
      <c r="K632" s="195"/>
      <c r="L632" s="195"/>
      <c r="M632" s="195"/>
      <c r="N632" s="195"/>
      <c r="O632" s="195"/>
      <c r="P632" s="195"/>
      <c r="Q632" s="195"/>
      <c r="R632" s="195"/>
      <c r="S632" s="195"/>
      <c r="T632" s="195"/>
      <c r="U632" s="195"/>
      <c r="V632" s="195"/>
      <c r="W632" s="195"/>
      <c r="X632" s="195"/>
      <c r="Y632" s="195"/>
    </row>
    <row r="633" spans="1:25" ht="12.75" customHeight="1" x14ac:dyDescent="0.3">
      <c r="A633" s="195"/>
      <c r="B633" s="195"/>
      <c r="C633" s="195"/>
      <c r="D633" s="195"/>
      <c r="E633" s="195"/>
      <c r="F633" s="195"/>
      <c r="G633" s="195"/>
      <c r="H633" s="195"/>
      <c r="I633" s="195"/>
      <c r="J633" s="195"/>
      <c r="K633" s="195"/>
      <c r="L633" s="195"/>
      <c r="M633" s="195"/>
      <c r="N633" s="195"/>
      <c r="O633" s="195"/>
      <c r="P633" s="195"/>
      <c r="Q633" s="195"/>
      <c r="R633" s="195"/>
      <c r="S633" s="195"/>
      <c r="T633" s="195"/>
      <c r="U633" s="195"/>
      <c r="V633" s="195"/>
      <c r="W633" s="195"/>
      <c r="X633" s="195"/>
      <c r="Y633" s="195"/>
    </row>
    <row r="634" spans="1:25" ht="12.75" customHeight="1" x14ac:dyDescent="0.3">
      <c r="A634" s="195"/>
      <c r="B634" s="195"/>
      <c r="C634" s="195"/>
      <c r="D634" s="195"/>
      <c r="E634" s="195"/>
      <c r="F634" s="195"/>
      <c r="G634" s="195"/>
      <c r="H634" s="195"/>
      <c r="I634" s="195"/>
      <c r="J634" s="195"/>
      <c r="K634" s="195"/>
      <c r="L634" s="195"/>
      <c r="M634" s="195"/>
      <c r="N634" s="195"/>
      <c r="O634" s="195"/>
      <c r="P634" s="195"/>
      <c r="Q634" s="195"/>
      <c r="R634" s="195"/>
      <c r="S634" s="195"/>
      <c r="T634" s="195"/>
      <c r="U634" s="195"/>
      <c r="V634" s="195"/>
      <c r="W634" s="195"/>
      <c r="X634" s="195"/>
      <c r="Y634" s="195"/>
    </row>
    <row r="635" spans="1:25" ht="12.75" customHeight="1" x14ac:dyDescent="0.3">
      <c r="A635" s="195"/>
      <c r="B635" s="195"/>
      <c r="C635" s="195"/>
      <c r="D635" s="195"/>
      <c r="E635" s="195"/>
      <c r="F635" s="195"/>
      <c r="G635" s="195"/>
      <c r="H635" s="195"/>
      <c r="I635" s="195"/>
      <c r="J635" s="195"/>
      <c r="K635" s="195"/>
      <c r="L635" s="195"/>
      <c r="M635" s="195"/>
      <c r="N635" s="195"/>
      <c r="O635" s="195"/>
      <c r="P635" s="195"/>
      <c r="Q635" s="195"/>
      <c r="R635" s="195"/>
      <c r="S635" s="195"/>
      <c r="T635" s="195"/>
      <c r="U635" s="195"/>
      <c r="V635" s="195"/>
      <c r="W635" s="195"/>
      <c r="X635" s="195"/>
      <c r="Y635" s="195"/>
    </row>
    <row r="636" spans="1:25" ht="12.75" customHeight="1" x14ac:dyDescent="0.3">
      <c r="A636" s="195"/>
      <c r="B636" s="195"/>
      <c r="C636" s="195"/>
      <c r="D636" s="195"/>
      <c r="E636" s="195"/>
      <c r="F636" s="195"/>
      <c r="G636" s="195"/>
      <c r="H636" s="195"/>
      <c r="I636" s="195"/>
      <c r="J636" s="195"/>
      <c r="K636" s="195"/>
      <c r="L636" s="195"/>
      <c r="M636" s="195"/>
      <c r="N636" s="195"/>
      <c r="O636" s="195"/>
      <c r="P636" s="195"/>
      <c r="Q636" s="195"/>
      <c r="R636" s="195"/>
      <c r="S636" s="195"/>
      <c r="T636" s="195"/>
      <c r="U636" s="195"/>
      <c r="V636" s="195"/>
      <c r="W636" s="195"/>
      <c r="X636" s="195"/>
      <c r="Y636" s="195"/>
    </row>
    <row r="637" spans="1:25" ht="12.75" customHeight="1" x14ac:dyDescent="0.3">
      <c r="A637" s="195"/>
      <c r="B637" s="195"/>
      <c r="C637" s="195"/>
      <c r="D637" s="195"/>
      <c r="E637" s="195"/>
      <c r="F637" s="195"/>
      <c r="G637" s="195"/>
      <c r="H637" s="195"/>
      <c r="I637" s="195"/>
      <c r="J637" s="195"/>
      <c r="K637" s="195"/>
      <c r="L637" s="195"/>
      <c r="M637" s="195"/>
      <c r="N637" s="195"/>
      <c r="O637" s="195"/>
      <c r="P637" s="195"/>
      <c r="Q637" s="195"/>
      <c r="R637" s="195"/>
      <c r="S637" s="195"/>
      <c r="T637" s="195"/>
      <c r="U637" s="195"/>
      <c r="V637" s="195"/>
      <c r="W637" s="195"/>
      <c r="X637" s="195"/>
      <c r="Y637" s="195"/>
    </row>
    <row r="638" spans="1:25" ht="12.75" customHeight="1" x14ac:dyDescent="0.3">
      <c r="A638" s="195"/>
      <c r="B638" s="195"/>
      <c r="C638" s="195"/>
      <c r="D638" s="195"/>
      <c r="E638" s="195"/>
      <c r="F638" s="195"/>
      <c r="G638" s="195"/>
      <c r="H638" s="195"/>
      <c r="I638" s="195"/>
      <c r="J638" s="195"/>
      <c r="K638" s="195"/>
      <c r="L638" s="195"/>
      <c r="M638" s="195"/>
      <c r="N638" s="195"/>
      <c r="O638" s="195"/>
      <c r="P638" s="195"/>
      <c r="Q638" s="195"/>
      <c r="R638" s="195"/>
      <c r="S638" s="195"/>
      <c r="T638" s="195"/>
      <c r="U638" s="195"/>
      <c r="V638" s="195"/>
      <c r="W638" s="195"/>
      <c r="X638" s="195"/>
      <c r="Y638" s="195"/>
    </row>
    <row r="639" spans="1:25" ht="12.75" customHeight="1" x14ac:dyDescent="0.3">
      <c r="A639" s="195"/>
      <c r="B639" s="195"/>
      <c r="C639" s="195"/>
      <c r="D639" s="195"/>
      <c r="E639" s="195"/>
      <c r="F639" s="195"/>
      <c r="G639" s="195"/>
      <c r="H639" s="195"/>
      <c r="I639" s="195"/>
      <c r="J639" s="195"/>
      <c r="K639" s="195"/>
      <c r="L639" s="195"/>
      <c r="M639" s="195"/>
      <c r="N639" s="195"/>
      <c r="O639" s="195"/>
      <c r="P639" s="195"/>
      <c r="Q639" s="195"/>
      <c r="R639" s="195"/>
      <c r="S639" s="195"/>
      <c r="T639" s="195"/>
      <c r="U639" s="195"/>
      <c r="V639" s="195"/>
      <c r="W639" s="195"/>
      <c r="X639" s="195"/>
      <c r="Y639" s="195"/>
    </row>
    <row r="640" spans="1:25" ht="12.75" customHeight="1" x14ac:dyDescent="0.3">
      <c r="A640" s="195"/>
      <c r="B640" s="195"/>
      <c r="C640" s="195"/>
      <c r="D640" s="195"/>
      <c r="E640" s="195"/>
      <c r="F640" s="195"/>
      <c r="G640" s="195"/>
      <c r="H640" s="195"/>
      <c r="I640" s="195"/>
      <c r="J640" s="195"/>
      <c r="K640" s="195"/>
      <c r="L640" s="195"/>
      <c r="M640" s="195"/>
      <c r="N640" s="195"/>
      <c r="O640" s="195"/>
      <c r="P640" s="195"/>
      <c r="Q640" s="195"/>
      <c r="R640" s="195"/>
      <c r="S640" s="195"/>
      <c r="T640" s="195"/>
      <c r="U640" s="195"/>
      <c r="V640" s="195"/>
      <c r="W640" s="195"/>
      <c r="X640" s="195"/>
      <c r="Y640" s="195"/>
    </row>
    <row r="641" spans="1:25" ht="12.75" customHeight="1" x14ac:dyDescent="0.3">
      <c r="A641" s="195"/>
      <c r="B641" s="195"/>
      <c r="C641" s="195"/>
      <c r="D641" s="195"/>
      <c r="E641" s="195"/>
      <c r="F641" s="195"/>
      <c r="G641" s="195"/>
      <c r="H641" s="195"/>
      <c r="I641" s="195"/>
      <c r="J641" s="195"/>
      <c r="K641" s="195"/>
      <c r="L641" s="195"/>
      <c r="M641" s="195"/>
      <c r="N641" s="195"/>
      <c r="O641" s="195"/>
      <c r="P641" s="195"/>
      <c r="Q641" s="195"/>
      <c r="R641" s="195"/>
      <c r="S641" s="195"/>
      <c r="T641" s="195"/>
      <c r="U641" s="195"/>
      <c r="V641" s="195"/>
      <c r="W641" s="195"/>
      <c r="X641" s="195"/>
      <c r="Y641" s="195"/>
    </row>
    <row r="642" spans="1:25" ht="12.75" customHeight="1" x14ac:dyDescent="0.3">
      <c r="A642" s="195"/>
      <c r="B642" s="195"/>
      <c r="C642" s="195"/>
      <c r="D642" s="195"/>
      <c r="E642" s="195"/>
      <c r="F642" s="195"/>
      <c r="G642" s="195"/>
      <c r="H642" s="195"/>
      <c r="I642" s="195"/>
      <c r="J642" s="195"/>
      <c r="K642" s="195"/>
      <c r="L642" s="195"/>
      <c r="M642" s="195"/>
      <c r="N642" s="195"/>
      <c r="O642" s="195"/>
      <c r="P642" s="195"/>
      <c r="Q642" s="195"/>
      <c r="R642" s="195"/>
      <c r="S642" s="195"/>
      <c r="T642" s="195"/>
      <c r="U642" s="195"/>
      <c r="V642" s="195"/>
      <c r="W642" s="195"/>
      <c r="X642" s="195"/>
      <c r="Y642" s="195"/>
    </row>
    <row r="643" spans="1:25" ht="12.75" customHeight="1" x14ac:dyDescent="0.3">
      <c r="A643" s="195"/>
      <c r="B643" s="195"/>
      <c r="C643" s="195"/>
      <c r="D643" s="195"/>
      <c r="E643" s="195"/>
      <c r="F643" s="195"/>
      <c r="G643" s="195"/>
      <c r="H643" s="195"/>
      <c r="I643" s="195"/>
      <c r="J643" s="195"/>
      <c r="K643" s="195"/>
      <c r="L643" s="195"/>
      <c r="M643" s="195"/>
      <c r="N643" s="195"/>
      <c r="O643" s="195"/>
      <c r="P643" s="195"/>
      <c r="Q643" s="195"/>
      <c r="R643" s="195"/>
      <c r="S643" s="195"/>
      <c r="T643" s="195"/>
      <c r="U643" s="195"/>
      <c r="V643" s="195"/>
      <c r="W643" s="195"/>
      <c r="X643" s="195"/>
      <c r="Y643" s="195"/>
    </row>
    <row r="644" spans="1:25" ht="12.75" customHeight="1" x14ac:dyDescent="0.3">
      <c r="A644" s="195"/>
      <c r="B644" s="195"/>
      <c r="C644" s="195"/>
      <c r="D644" s="195"/>
      <c r="E644" s="195"/>
      <c r="F644" s="195"/>
      <c r="G644" s="195"/>
      <c r="H644" s="195"/>
      <c r="I644" s="195"/>
      <c r="J644" s="195"/>
      <c r="K644" s="195"/>
      <c r="L644" s="195"/>
      <c r="M644" s="195"/>
      <c r="N644" s="195"/>
      <c r="O644" s="195"/>
      <c r="P644" s="195"/>
      <c r="Q644" s="195"/>
      <c r="R644" s="195"/>
      <c r="S644" s="195"/>
      <c r="T644" s="195"/>
      <c r="U644" s="195"/>
      <c r="V644" s="195"/>
      <c r="W644" s="195"/>
      <c r="X644" s="195"/>
      <c r="Y644" s="195"/>
    </row>
    <row r="645" spans="1:25" ht="12.75" customHeight="1" x14ac:dyDescent="0.3">
      <c r="A645" s="195"/>
      <c r="B645" s="195"/>
      <c r="C645" s="195"/>
      <c r="D645" s="195"/>
      <c r="E645" s="195"/>
      <c r="F645" s="195"/>
      <c r="G645" s="195"/>
      <c r="H645" s="195"/>
      <c r="I645" s="195"/>
      <c r="J645" s="195"/>
      <c r="K645" s="195"/>
      <c r="L645" s="195"/>
      <c r="M645" s="195"/>
      <c r="N645" s="195"/>
      <c r="O645" s="195"/>
      <c r="P645" s="195"/>
      <c r="Q645" s="195"/>
      <c r="R645" s="195"/>
      <c r="S645" s="195"/>
      <c r="T645" s="195"/>
      <c r="U645" s="195"/>
      <c r="V645" s="195"/>
      <c r="W645" s="195"/>
      <c r="X645" s="195"/>
      <c r="Y645" s="195"/>
    </row>
    <row r="646" spans="1:25" ht="12.75" customHeight="1" x14ac:dyDescent="0.3">
      <c r="A646" s="195"/>
      <c r="B646" s="195"/>
      <c r="C646" s="195"/>
      <c r="D646" s="195"/>
      <c r="E646" s="195"/>
      <c r="F646" s="195"/>
      <c r="G646" s="195"/>
      <c r="H646" s="195"/>
      <c r="I646" s="195"/>
      <c r="J646" s="195"/>
      <c r="K646" s="195"/>
      <c r="L646" s="195"/>
      <c r="M646" s="195"/>
      <c r="N646" s="195"/>
      <c r="O646" s="195"/>
      <c r="P646" s="195"/>
      <c r="Q646" s="195"/>
      <c r="R646" s="195"/>
      <c r="S646" s="195"/>
      <c r="T646" s="195"/>
      <c r="U646" s="195"/>
      <c r="V646" s="195"/>
      <c r="W646" s="195"/>
      <c r="X646" s="195"/>
      <c r="Y646" s="195"/>
    </row>
    <row r="647" spans="1:25" ht="12.75" customHeight="1" x14ac:dyDescent="0.3">
      <c r="A647" s="195"/>
      <c r="B647" s="195"/>
      <c r="C647" s="195"/>
      <c r="D647" s="195"/>
      <c r="E647" s="195"/>
      <c r="F647" s="195"/>
      <c r="G647" s="195"/>
      <c r="H647" s="195"/>
      <c r="I647" s="195"/>
      <c r="J647" s="195"/>
      <c r="K647" s="195"/>
      <c r="L647" s="195"/>
      <c r="M647" s="195"/>
      <c r="N647" s="195"/>
      <c r="O647" s="195"/>
      <c r="P647" s="195"/>
      <c r="Q647" s="195"/>
      <c r="R647" s="195"/>
      <c r="S647" s="195"/>
      <c r="T647" s="195"/>
      <c r="U647" s="195"/>
      <c r="V647" s="195"/>
      <c r="W647" s="195"/>
      <c r="X647" s="195"/>
      <c r="Y647" s="195"/>
    </row>
    <row r="648" spans="1:25" ht="12.75" customHeight="1" x14ac:dyDescent="0.3">
      <c r="A648" s="195"/>
      <c r="B648" s="195"/>
      <c r="C648" s="195"/>
      <c r="D648" s="195"/>
      <c r="E648" s="195"/>
      <c r="F648" s="195"/>
      <c r="G648" s="195"/>
      <c r="H648" s="195"/>
      <c r="I648" s="195"/>
      <c r="J648" s="195"/>
      <c r="K648" s="195"/>
      <c r="L648" s="195"/>
      <c r="M648" s="195"/>
      <c r="N648" s="195"/>
      <c r="O648" s="195"/>
      <c r="P648" s="195"/>
      <c r="Q648" s="195"/>
      <c r="R648" s="195"/>
      <c r="S648" s="195"/>
      <c r="T648" s="195"/>
      <c r="U648" s="195"/>
      <c r="V648" s="195"/>
      <c r="W648" s="195"/>
      <c r="X648" s="195"/>
      <c r="Y648" s="195"/>
    </row>
    <row r="649" spans="1:25" ht="12.75" customHeight="1" x14ac:dyDescent="0.3">
      <c r="A649" s="195"/>
      <c r="B649" s="195"/>
      <c r="C649" s="195"/>
      <c r="D649" s="195"/>
      <c r="E649" s="195"/>
      <c r="F649" s="195"/>
      <c r="G649" s="195"/>
      <c r="H649" s="195"/>
      <c r="I649" s="195"/>
      <c r="J649" s="195"/>
      <c r="K649" s="195"/>
      <c r="L649" s="195"/>
      <c r="M649" s="195"/>
      <c r="N649" s="195"/>
      <c r="O649" s="195"/>
      <c r="P649" s="195"/>
      <c r="Q649" s="195"/>
      <c r="R649" s="195"/>
      <c r="S649" s="195"/>
      <c r="T649" s="195"/>
      <c r="U649" s="195"/>
      <c r="V649" s="195"/>
      <c r="W649" s="195"/>
      <c r="X649" s="195"/>
      <c r="Y649" s="195"/>
    </row>
    <row r="650" spans="1:25" ht="12.75" customHeight="1" x14ac:dyDescent="0.3">
      <c r="A650" s="195"/>
      <c r="B650" s="195"/>
      <c r="C650" s="195"/>
      <c r="D650" s="195"/>
      <c r="E650" s="195"/>
      <c r="F650" s="195"/>
      <c r="G650" s="195"/>
      <c r="H650" s="195"/>
      <c r="I650" s="195"/>
      <c r="J650" s="195"/>
      <c r="K650" s="195"/>
      <c r="L650" s="195"/>
      <c r="M650" s="195"/>
      <c r="N650" s="195"/>
      <c r="O650" s="195"/>
      <c r="P650" s="195"/>
      <c r="Q650" s="195"/>
      <c r="R650" s="195"/>
      <c r="S650" s="195"/>
      <c r="T650" s="195"/>
      <c r="U650" s="195"/>
      <c r="V650" s="195"/>
      <c r="W650" s="195"/>
      <c r="X650" s="195"/>
      <c r="Y650" s="195"/>
    </row>
    <row r="651" spans="1:25" ht="12.75" customHeight="1" x14ac:dyDescent="0.3">
      <c r="A651" s="195"/>
      <c r="B651" s="195"/>
      <c r="C651" s="195"/>
      <c r="D651" s="195"/>
      <c r="E651" s="195"/>
      <c r="F651" s="195"/>
      <c r="G651" s="195"/>
      <c r="H651" s="195"/>
      <c r="I651" s="195"/>
      <c r="J651" s="195"/>
      <c r="K651" s="195"/>
      <c r="L651" s="195"/>
      <c r="M651" s="195"/>
      <c r="N651" s="195"/>
      <c r="O651" s="195"/>
      <c r="P651" s="195"/>
      <c r="Q651" s="195"/>
      <c r="R651" s="195"/>
      <c r="S651" s="195"/>
      <c r="T651" s="195"/>
      <c r="U651" s="195"/>
      <c r="V651" s="195"/>
      <c r="W651" s="195"/>
      <c r="X651" s="195"/>
      <c r="Y651" s="195"/>
    </row>
    <row r="652" spans="1:25" ht="12.75" customHeight="1" x14ac:dyDescent="0.3">
      <c r="A652" s="195"/>
      <c r="B652" s="195"/>
      <c r="C652" s="195"/>
      <c r="D652" s="195"/>
      <c r="E652" s="195"/>
      <c r="F652" s="195"/>
      <c r="G652" s="195"/>
      <c r="H652" s="195"/>
      <c r="I652" s="195"/>
      <c r="J652" s="195"/>
      <c r="K652" s="195"/>
      <c r="L652" s="195"/>
      <c r="M652" s="195"/>
      <c r="N652" s="195"/>
      <c r="O652" s="195"/>
      <c r="P652" s="195"/>
      <c r="Q652" s="195"/>
      <c r="R652" s="195"/>
      <c r="S652" s="195"/>
      <c r="T652" s="195"/>
      <c r="U652" s="195"/>
      <c r="V652" s="195"/>
      <c r="W652" s="195"/>
      <c r="X652" s="195"/>
      <c r="Y652" s="195"/>
    </row>
    <row r="653" spans="1:25" ht="12.75" customHeight="1" x14ac:dyDescent="0.3">
      <c r="A653" s="195"/>
      <c r="B653" s="195"/>
      <c r="C653" s="195"/>
      <c r="D653" s="195"/>
      <c r="E653" s="195"/>
      <c r="F653" s="195"/>
      <c r="G653" s="195"/>
      <c r="H653" s="195"/>
      <c r="I653" s="195"/>
      <c r="J653" s="195"/>
      <c r="K653" s="195"/>
      <c r="L653" s="195"/>
      <c r="M653" s="195"/>
      <c r="N653" s="195"/>
      <c r="O653" s="195"/>
      <c r="P653" s="195"/>
      <c r="Q653" s="195"/>
      <c r="R653" s="195"/>
      <c r="S653" s="195"/>
      <c r="T653" s="195"/>
      <c r="U653" s="195"/>
      <c r="V653" s="195"/>
      <c r="W653" s="195"/>
      <c r="X653" s="195"/>
      <c r="Y653" s="195"/>
    </row>
    <row r="654" spans="1:25" ht="12.75" customHeight="1" x14ac:dyDescent="0.3">
      <c r="A654" s="195"/>
      <c r="B654" s="195"/>
      <c r="C654" s="195"/>
      <c r="D654" s="195"/>
      <c r="E654" s="195"/>
      <c r="F654" s="195"/>
      <c r="G654" s="195"/>
      <c r="H654" s="195"/>
      <c r="I654" s="195"/>
      <c r="J654" s="195"/>
      <c r="K654" s="195"/>
      <c r="L654" s="195"/>
      <c r="M654" s="195"/>
      <c r="N654" s="195"/>
      <c r="O654" s="195"/>
      <c r="P654" s="195"/>
      <c r="Q654" s="195"/>
      <c r="R654" s="195"/>
      <c r="S654" s="195"/>
      <c r="T654" s="195"/>
      <c r="U654" s="195"/>
      <c r="V654" s="195"/>
      <c r="W654" s="195"/>
      <c r="X654" s="195"/>
      <c r="Y654" s="195"/>
    </row>
    <row r="655" spans="1:25" ht="12.75" customHeight="1" x14ac:dyDescent="0.3">
      <c r="A655" s="195"/>
      <c r="B655" s="195"/>
      <c r="C655" s="195"/>
      <c r="D655" s="195"/>
      <c r="E655" s="195"/>
      <c r="F655" s="195"/>
      <c r="G655" s="195"/>
      <c r="H655" s="195"/>
      <c r="I655" s="195"/>
      <c r="J655" s="195"/>
      <c r="K655" s="195"/>
      <c r="L655" s="195"/>
      <c r="M655" s="195"/>
      <c r="N655" s="195"/>
      <c r="O655" s="195"/>
      <c r="P655" s="195"/>
      <c r="Q655" s="195"/>
      <c r="R655" s="195"/>
      <c r="S655" s="195"/>
      <c r="T655" s="195"/>
      <c r="U655" s="195"/>
      <c r="V655" s="195"/>
      <c r="W655" s="195"/>
      <c r="X655" s="195"/>
      <c r="Y655" s="195"/>
    </row>
    <row r="656" spans="1:25" ht="12.75" customHeight="1" x14ac:dyDescent="0.3">
      <c r="A656" s="195"/>
      <c r="B656" s="195"/>
      <c r="C656" s="195"/>
      <c r="D656" s="195"/>
      <c r="E656" s="195"/>
      <c r="F656" s="195"/>
      <c r="G656" s="195"/>
      <c r="H656" s="195"/>
      <c r="I656" s="195"/>
      <c r="J656" s="195"/>
      <c r="K656" s="195"/>
      <c r="L656" s="195"/>
      <c r="M656" s="195"/>
      <c r="N656" s="195"/>
      <c r="O656" s="195"/>
      <c r="P656" s="195"/>
      <c r="Q656" s="195"/>
      <c r="R656" s="195"/>
      <c r="S656" s="195"/>
      <c r="T656" s="195"/>
      <c r="U656" s="195"/>
      <c r="V656" s="195"/>
      <c r="W656" s="195"/>
      <c r="X656" s="195"/>
      <c r="Y656" s="195"/>
    </row>
    <row r="657" spans="1:25" ht="12.75" customHeight="1" x14ac:dyDescent="0.3">
      <c r="A657" s="195"/>
      <c r="B657" s="195"/>
      <c r="C657" s="195"/>
      <c r="D657" s="195"/>
      <c r="E657" s="195"/>
      <c r="F657" s="195"/>
      <c r="G657" s="195"/>
      <c r="H657" s="195"/>
      <c r="I657" s="195"/>
      <c r="J657" s="195"/>
      <c r="K657" s="195"/>
      <c r="L657" s="195"/>
      <c r="M657" s="195"/>
      <c r="N657" s="195"/>
      <c r="O657" s="195"/>
      <c r="P657" s="195"/>
      <c r="Q657" s="195"/>
      <c r="R657" s="195"/>
      <c r="S657" s="195"/>
      <c r="T657" s="195"/>
      <c r="U657" s="195"/>
      <c r="V657" s="195"/>
      <c r="W657" s="195"/>
      <c r="X657" s="195"/>
      <c r="Y657" s="195"/>
    </row>
    <row r="658" spans="1:25" ht="12.75" customHeight="1" x14ac:dyDescent="0.3">
      <c r="A658" s="195"/>
      <c r="B658" s="195"/>
      <c r="C658" s="195"/>
      <c r="D658" s="195"/>
      <c r="E658" s="195"/>
      <c r="F658" s="195"/>
      <c r="G658" s="195"/>
      <c r="H658" s="195"/>
      <c r="I658" s="195"/>
      <c r="J658" s="195"/>
      <c r="K658" s="195"/>
      <c r="L658" s="195"/>
      <c r="M658" s="195"/>
      <c r="N658" s="195"/>
      <c r="O658" s="195"/>
      <c r="P658" s="195"/>
      <c r="Q658" s="195"/>
      <c r="R658" s="195"/>
      <c r="S658" s="195"/>
      <c r="T658" s="195"/>
      <c r="U658" s="195"/>
      <c r="V658" s="195"/>
      <c r="W658" s="195"/>
      <c r="X658" s="195"/>
      <c r="Y658" s="195"/>
    </row>
    <row r="659" spans="1:25" ht="12.75" customHeight="1" x14ac:dyDescent="0.3">
      <c r="A659" s="195"/>
      <c r="B659" s="195"/>
      <c r="C659" s="195"/>
      <c r="D659" s="195"/>
      <c r="E659" s="195"/>
      <c r="F659" s="195"/>
      <c r="G659" s="195"/>
      <c r="H659" s="195"/>
      <c r="I659" s="195"/>
      <c r="J659" s="195"/>
      <c r="K659" s="195"/>
      <c r="L659" s="195"/>
      <c r="M659" s="195"/>
      <c r="N659" s="195"/>
      <c r="O659" s="195"/>
      <c r="P659" s="195"/>
      <c r="Q659" s="195"/>
      <c r="R659" s="195"/>
      <c r="S659" s="195"/>
      <c r="T659" s="195"/>
      <c r="U659" s="195"/>
      <c r="V659" s="195"/>
      <c r="W659" s="195"/>
      <c r="X659" s="195"/>
      <c r="Y659" s="195"/>
    </row>
    <row r="660" spans="1:25" ht="12.75" customHeight="1" x14ac:dyDescent="0.3">
      <c r="A660" s="195"/>
      <c r="B660" s="195"/>
      <c r="C660" s="195"/>
      <c r="D660" s="195"/>
      <c r="E660" s="195"/>
      <c r="F660" s="195"/>
      <c r="G660" s="195"/>
      <c r="H660" s="195"/>
      <c r="I660" s="195"/>
      <c r="J660" s="195"/>
      <c r="K660" s="195"/>
      <c r="L660" s="195"/>
      <c r="M660" s="195"/>
      <c r="N660" s="195"/>
      <c r="O660" s="195"/>
      <c r="P660" s="195"/>
      <c r="Q660" s="195"/>
      <c r="R660" s="195"/>
      <c r="S660" s="195"/>
      <c r="T660" s="195"/>
      <c r="U660" s="195"/>
      <c r="V660" s="195"/>
      <c r="W660" s="195"/>
      <c r="X660" s="195"/>
      <c r="Y660" s="195"/>
    </row>
    <row r="661" spans="1:25" ht="12.75" customHeight="1" x14ac:dyDescent="0.3">
      <c r="A661" s="195"/>
      <c r="B661" s="195"/>
      <c r="C661" s="195"/>
      <c r="D661" s="195"/>
      <c r="E661" s="195"/>
      <c r="F661" s="195"/>
      <c r="G661" s="195"/>
      <c r="H661" s="195"/>
      <c r="I661" s="195"/>
      <c r="J661" s="195"/>
      <c r="K661" s="195"/>
      <c r="L661" s="195"/>
      <c r="M661" s="195"/>
      <c r="N661" s="195"/>
      <c r="O661" s="195"/>
      <c r="P661" s="195"/>
      <c r="Q661" s="195"/>
      <c r="R661" s="195"/>
      <c r="S661" s="195"/>
      <c r="T661" s="195"/>
      <c r="U661" s="195"/>
      <c r="V661" s="195"/>
      <c r="W661" s="195"/>
      <c r="X661" s="195"/>
      <c r="Y661" s="195"/>
    </row>
    <row r="662" spans="1:25" ht="12.75" customHeight="1" x14ac:dyDescent="0.3">
      <c r="A662" s="195"/>
      <c r="B662" s="195"/>
      <c r="C662" s="195"/>
      <c r="D662" s="195"/>
      <c r="E662" s="195"/>
      <c r="F662" s="195"/>
      <c r="G662" s="195"/>
      <c r="H662" s="195"/>
      <c r="I662" s="195"/>
      <c r="J662" s="195"/>
      <c r="K662" s="195"/>
      <c r="L662" s="195"/>
      <c r="M662" s="195"/>
      <c r="N662" s="195"/>
      <c r="O662" s="195"/>
      <c r="P662" s="195"/>
      <c r="Q662" s="195"/>
      <c r="R662" s="195"/>
      <c r="S662" s="195"/>
      <c r="T662" s="195"/>
      <c r="U662" s="195"/>
      <c r="V662" s="195"/>
      <c r="W662" s="195"/>
      <c r="X662" s="195"/>
      <c r="Y662" s="195"/>
    </row>
    <row r="663" spans="1:25" ht="12.75" customHeight="1" x14ac:dyDescent="0.3">
      <c r="A663" s="195"/>
      <c r="B663" s="195"/>
      <c r="C663" s="195"/>
      <c r="D663" s="195"/>
      <c r="E663" s="195"/>
      <c r="F663" s="195"/>
      <c r="G663" s="195"/>
      <c r="H663" s="195"/>
      <c r="I663" s="195"/>
      <c r="J663" s="195"/>
      <c r="K663" s="195"/>
      <c r="L663" s="195"/>
      <c r="M663" s="195"/>
      <c r="N663" s="195"/>
      <c r="O663" s="195"/>
      <c r="P663" s="195"/>
      <c r="Q663" s="195"/>
      <c r="R663" s="195"/>
      <c r="S663" s="195"/>
      <c r="T663" s="195"/>
      <c r="U663" s="195"/>
      <c r="V663" s="195"/>
      <c r="W663" s="195"/>
      <c r="X663" s="195"/>
      <c r="Y663" s="195"/>
    </row>
    <row r="664" spans="1:25" ht="12.75" customHeight="1" x14ac:dyDescent="0.3">
      <c r="A664" s="195"/>
      <c r="B664" s="195"/>
      <c r="C664" s="195"/>
      <c r="D664" s="195"/>
      <c r="E664" s="195"/>
      <c r="F664" s="195"/>
      <c r="G664" s="195"/>
      <c r="H664" s="195"/>
      <c r="I664" s="195"/>
      <c r="J664" s="195"/>
      <c r="K664" s="195"/>
      <c r="L664" s="195"/>
      <c r="M664" s="195"/>
      <c r="N664" s="195"/>
      <c r="O664" s="195"/>
      <c r="P664" s="195"/>
      <c r="Q664" s="195"/>
      <c r="R664" s="195"/>
      <c r="S664" s="195"/>
      <c r="T664" s="195"/>
      <c r="U664" s="195"/>
      <c r="V664" s="195"/>
      <c r="W664" s="195"/>
      <c r="X664" s="195"/>
      <c r="Y664" s="195"/>
    </row>
    <row r="665" spans="1:25" ht="12.75" customHeight="1" x14ac:dyDescent="0.3">
      <c r="A665" s="195"/>
      <c r="B665" s="195"/>
      <c r="C665" s="195"/>
      <c r="D665" s="195"/>
      <c r="E665" s="195"/>
      <c r="F665" s="195"/>
      <c r="G665" s="195"/>
      <c r="H665" s="195"/>
      <c r="I665" s="195"/>
      <c r="J665" s="195"/>
      <c r="K665" s="195"/>
      <c r="L665" s="195"/>
      <c r="M665" s="195"/>
      <c r="N665" s="195"/>
      <c r="O665" s="195"/>
      <c r="P665" s="195"/>
      <c r="Q665" s="195"/>
      <c r="R665" s="195"/>
      <c r="S665" s="195"/>
      <c r="T665" s="195"/>
      <c r="U665" s="195"/>
      <c r="V665" s="195"/>
      <c r="W665" s="195"/>
      <c r="X665" s="195"/>
      <c r="Y665" s="195"/>
    </row>
    <row r="666" spans="1:25" ht="12.75" customHeight="1" x14ac:dyDescent="0.3">
      <c r="A666" s="195"/>
      <c r="B666" s="195"/>
      <c r="C666" s="195"/>
      <c r="D666" s="195"/>
      <c r="E666" s="195"/>
      <c r="F666" s="195"/>
      <c r="G666" s="195"/>
      <c r="H666" s="195"/>
      <c r="I666" s="195"/>
      <c r="J666" s="195"/>
      <c r="K666" s="195"/>
      <c r="L666" s="195"/>
      <c r="M666" s="195"/>
      <c r="N666" s="195"/>
      <c r="O666" s="195"/>
      <c r="P666" s="195"/>
      <c r="Q666" s="195"/>
      <c r="R666" s="195"/>
      <c r="S666" s="195"/>
      <c r="T666" s="195"/>
      <c r="U666" s="195"/>
      <c r="V666" s="195"/>
      <c r="W666" s="195"/>
      <c r="X666" s="195"/>
      <c r="Y666" s="195"/>
    </row>
    <row r="667" spans="1:25" ht="12.75" customHeight="1" x14ac:dyDescent="0.3">
      <c r="A667" s="195"/>
      <c r="B667" s="195"/>
      <c r="C667" s="195"/>
      <c r="D667" s="195"/>
      <c r="E667" s="195"/>
      <c r="F667" s="195"/>
      <c r="G667" s="195"/>
      <c r="H667" s="195"/>
      <c r="I667" s="195"/>
      <c r="J667" s="195"/>
      <c r="K667" s="195"/>
      <c r="L667" s="195"/>
      <c r="M667" s="195"/>
      <c r="N667" s="195"/>
      <c r="O667" s="195"/>
      <c r="P667" s="195"/>
      <c r="Q667" s="195"/>
      <c r="R667" s="195"/>
      <c r="S667" s="195"/>
      <c r="T667" s="195"/>
      <c r="U667" s="195"/>
      <c r="V667" s="195"/>
      <c r="W667" s="195"/>
      <c r="X667" s="195"/>
      <c r="Y667" s="195"/>
    </row>
    <row r="668" spans="1:25" ht="12.75" customHeight="1" x14ac:dyDescent="0.3">
      <c r="A668" s="195"/>
      <c r="B668" s="195"/>
      <c r="C668" s="195"/>
      <c r="D668" s="195"/>
      <c r="E668" s="195"/>
      <c r="F668" s="195"/>
      <c r="G668" s="195"/>
      <c r="H668" s="195"/>
      <c r="I668" s="195"/>
      <c r="J668" s="195"/>
      <c r="K668" s="195"/>
      <c r="L668" s="195"/>
      <c r="M668" s="195"/>
      <c r="N668" s="195"/>
      <c r="O668" s="195"/>
      <c r="P668" s="195"/>
      <c r="Q668" s="195"/>
      <c r="R668" s="195"/>
      <c r="S668" s="195"/>
      <c r="T668" s="195"/>
      <c r="U668" s="195"/>
      <c r="V668" s="195"/>
      <c r="W668" s="195"/>
      <c r="X668" s="195"/>
      <c r="Y668" s="195"/>
    </row>
    <row r="669" spans="1:25" ht="12.75" customHeight="1" x14ac:dyDescent="0.3">
      <c r="A669" s="195"/>
      <c r="B669" s="195"/>
      <c r="C669" s="195"/>
      <c r="D669" s="195"/>
      <c r="E669" s="195"/>
      <c r="F669" s="195"/>
      <c r="G669" s="195"/>
      <c r="H669" s="195"/>
      <c r="I669" s="195"/>
      <c r="J669" s="195"/>
      <c r="K669" s="195"/>
      <c r="L669" s="195"/>
      <c r="M669" s="195"/>
      <c r="N669" s="195"/>
      <c r="O669" s="195"/>
      <c r="P669" s="195"/>
      <c r="Q669" s="195"/>
      <c r="R669" s="195"/>
      <c r="S669" s="195"/>
      <c r="T669" s="195"/>
      <c r="U669" s="195"/>
      <c r="V669" s="195"/>
      <c r="W669" s="195"/>
      <c r="X669" s="195"/>
      <c r="Y669" s="195"/>
    </row>
    <row r="670" spans="1:25" ht="12.75" customHeight="1" x14ac:dyDescent="0.3">
      <c r="A670" s="195"/>
      <c r="B670" s="195"/>
      <c r="C670" s="195"/>
      <c r="D670" s="195"/>
      <c r="E670" s="195"/>
      <c r="F670" s="195"/>
      <c r="G670" s="195"/>
      <c r="H670" s="195"/>
      <c r="I670" s="195"/>
      <c r="J670" s="195"/>
      <c r="K670" s="195"/>
      <c r="L670" s="195"/>
      <c r="M670" s="195"/>
      <c r="N670" s="195"/>
      <c r="O670" s="195"/>
      <c r="P670" s="195"/>
      <c r="Q670" s="195"/>
      <c r="R670" s="195"/>
      <c r="S670" s="195"/>
      <c r="T670" s="195"/>
      <c r="U670" s="195"/>
      <c r="V670" s="195"/>
      <c r="W670" s="195"/>
      <c r="X670" s="195"/>
      <c r="Y670" s="195"/>
    </row>
    <row r="671" spans="1:25" ht="12.75" customHeight="1" x14ac:dyDescent="0.3">
      <c r="A671" s="195"/>
      <c r="B671" s="195"/>
      <c r="C671" s="195"/>
      <c r="D671" s="195"/>
      <c r="E671" s="195"/>
      <c r="F671" s="195"/>
      <c r="G671" s="195"/>
      <c r="H671" s="195"/>
      <c r="I671" s="195"/>
      <c r="J671" s="195"/>
      <c r="K671" s="195"/>
      <c r="L671" s="195"/>
      <c r="M671" s="195"/>
      <c r="N671" s="195"/>
      <c r="O671" s="195"/>
      <c r="P671" s="195"/>
      <c r="Q671" s="195"/>
      <c r="R671" s="195"/>
      <c r="S671" s="195"/>
      <c r="T671" s="195"/>
      <c r="U671" s="195"/>
      <c r="V671" s="195"/>
      <c r="W671" s="195"/>
      <c r="X671" s="195"/>
      <c r="Y671" s="195"/>
    </row>
    <row r="672" spans="1:25" ht="12.75" customHeight="1" x14ac:dyDescent="0.3">
      <c r="B672" s="195"/>
      <c r="C672" s="195"/>
      <c r="D672" s="195"/>
      <c r="E672" s="195"/>
      <c r="F672" s="195"/>
      <c r="G672" s="195"/>
      <c r="H672" s="195"/>
      <c r="I672" s="195"/>
      <c r="J672" s="195"/>
    </row>
    <row r="673" spans="2:10" ht="12.75" customHeight="1" x14ac:dyDescent="0.3">
      <c r="B673" s="195"/>
      <c r="C673" s="195"/>
      <c r="D673" s="195"/>
      <c r="E673" s="195"/>
      <c r="F673" s="195"/>
      <c r="G673" s="195"/>
      <c r="H673" s="195"/>
      <c r="I673" s="195"/>
      <c r="J673" s="195"/>
    </row>
    <row r="674" spans="2:10" ht="12.75" customHeight="1" x14ac:dyDescent="0.3">
      <c r="B674" s="195"/>
      <c r="C674" s="195"/>
      <c r="D674" s="195"/>
      <c r="E674" s="195"/>
      <c r="F674" s="195"/>
      <c r="G674" s="195"/>
      <c r="H674" s="195"/>
      <c r="I674" s="195"/>
      <c r="J674" s="195"/>
    </row>
  </sheetData>
  <mergeCells count="12">
    <mergeCell ref="B2:Y3"/>
    <mergeCell ref="B5:O72"/>
    <mergeCell ref="E78:G78"/>
    <mergeCell ref="H78:J78"/>
    <mergeCell ref="E105:G105"/>
    <mergeCell ref="H105:J105"/>
    <mergeCell ref="E125:G125"/>
    <mergeCell ref="H125:J125"/>
    <mergeCell ref="E145:G145"/>
    <mergeCell ref="H145:J145"/>
    <mergeCell ref="E165:G165"/>
    <mergeCell ref="H165:J165"/>
  </mergeCells>
  <pageMargins left="0.23622047244094491" right="0.23622047244094491" top="0.74803149606299213" bottom="0.74803149606299213" header="0.31496062992125984" footer="0.31496062992125984"/>
  <pageSetup paperSize="9" fitToWidth="0" fitToHeight="0" orientation="landscape" r:id="rId1"/>
  <headerFooter>
    <oddHeader xml:space="preserve">&amp;L&amp;G&amp;R&amp;18 </oddHeader>
    <oddFooter>&amp;C&amp;"Verdana,Regular"&amp;8&amp;P / &amp;K000000&amp;N&amp;LFHP2X63PFRYJ-846150512-58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tableParts count="5">
    <tablePart r:id="rId3"/>
    <tablePart r:id="rId4"/>
    <tablePart r:id="rId5"/>
    <tablePart r:id="rId6"/>
    <tablePart r:id="rId7"/>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47D98-196E-4AE8-97B7-517E6D56ED6F}">
  <sheetPr codeName="Sheet22"/>
  <dimension ref="A1:Y674"/>
  <sheetViews>
    <sheetView zoomScale="85" zoomScaleNormal="85" workbookViewId="0">
      <selection activeCell="N149" sqref="N149"/>
    </sheetView>
  </sheetViews>
  <sheetFormatPr defaultColWidth="10.44140625" defaultRowHeight="12.75" customHeight="1" x14ac:dyDescent="0.25"/>
  <cols>
    <col min="1" max="1" width="10.44140625" style="264"/>
    <col min="2" max="2" width="43.88671875" style="264" customWidth="1"/>
    <col min="3" max="3" width="11.109375" style="264" bestFit="1" customWidth="1"/>
    <col min="4" max="4" width="16" style="264" bestFit="1" customWidth="1"/>
    <col min="5" max="5" width="19.6640625" style="264" customWidth="1"/>
    <col min="6" max="6" width="23" style="264" customWidth="1"/>
    <col min="7" max="7" width="16.33203125" style="264" customWidth="1"/>
    <col min="8" max="8" width="14.44140625" style="264" customWidth="1"/>
    <col min="9" max="9" width="15.109375" style="264" customWidth="1"/>
    <col min="10" max="10" width="15.6640625" style="264" bestFit="1" customWidth="1"/>
    <col min="11" max="25" width="10.44140625" style="264"/>
    <col min="26" max="16384" width="10.44140625" style="347"/>
  </cols>
  <sheetData>
    <row r="1" spans="1:25" s="264" customFormat="1" ht="12.75" customHeight="1" x14ac:dyDescent="0.3">
      <c r="A1" s="195"/>
      <c r="B1" s="195"/>
      <c r="C1" s="195"/>
      <c r="D1" s="195"/>
      <c r="E1" s="195"/>
      <c r="F1" s="195"/>
      <c r="G1" s="195"/>
      <c r="H1" s="195"/>
      <c r="I1" s="195"/>
      <c r="J1" s="195"/>
      <c r="K1" s="195"/>
      <c r="L1" s="195"/>
      <c r="M1" s="195"/>
      <c r="N1" s="195"/>
      <c r="O1" s="195"/>
      <c r="P1" s="195"/>
      <c r="Q1" s="195"/>
      <c r="R1" s="195"/>
      <c r="S1" s="195"/>
      <c r="T1" s="195"/>
      <c r="U1" s="195"/>
      <c r="V1" s="195"/>
      <c r="W1" s="195"/>
      <c r="X1" s="195"/>
      <c r="Y1" s="195"/>
    </row>
    <row r="2" spans="1:25" s="264" customFormat="1" ht="12.75" customHeight="1" x14ac:dyDescent="0.3">
      <c r="A2" s="185"/>
      <c r="B2" s="568" t="s">
        <v>244</v>
      </c>
      <c r="C2" s="568"/>
      <c r="D2" s="568"/>
      <c r="E2" s="568"/>
      <c r="F2" s="568"/>
      <c r="G2" s="568"/>
      <c r="H2" s="568"/>
      <c r="I2" s="568"/>
      <c r="J2" s="568"/>
      <c r="K2" s="568"/>
      <c r="L2" s="568"/>
      <c r="M2" s="568"/>
      <c r="N2" s="568"/>
      <c r="O2" s="568"/>
      <c r="P2" s="568"/>
      <c r="Q2" s="568"/>
      <c r="R2" s="568"/>
      <c r="S2" s="568"/>
      <c r="T2" s="568"/>
      <c r="U2" s="568"/>
      <c r="V2" s="568"/>
      <c r="W2" s="568"/>
      <c r="X2" s="568"/>
      <c r="Y2" s="568"/>
    </row>
    <row r="3" spans="1:25" s="264" customFormat="1" ht="12.75" customHeight="1" x14ac:dyDescent="0.3">
      <c r="A3" s="185"/>
      <c r="B3" s="568"/>
      <c r="C3" s="568"/>
      <c r="D3" s="568"/>
      <c r="E3" s="568"/>
      <c r="F3" s="568"/>
      <c r="G3" s="568"/>
      <c r="H3" s="568"/>
      <c r="I3" s="568"/>
      <c r="J3" s="568"/>
      <c r="K3" s="568"/>
      <c r="L3" s="568"/>
      <c r="M3" s="568"/>
      <c r="N3" s="568"/>
      <c r="O3" s="568"/>
      <c r="P3" s="568"/>
      <c r="Q3" s="568"/>
      <c r="R3" s="568"/>
      <c r="S3" s="568"/>
      <c r="T3" s="568"/>
      <c r="U3" s="568"/>
      <c r="V3" s="568"/>
      <c r="W3" s="568"/>
      <c r="X3" s="568"/>
      <c r="Y3" s="568"/>
    </row>
    <row r="4" spans="1:25" s="264" customFormat="1" ht="12.75" customHeight="1" thickBot="1" x14ac:dyDescent="0.35">
      <c r="A4" s="195"/>
      <c r="B4" s="195"/>
      <c r="C4" s="195"/>
      <c r="D4" s="195"/>
      <c r="E4" s="195"/>
      <c r="F4" s="195"/>
      <c r="G4" s="195"/>
      <c r="H4" s="195"/>
      <c r="I4" s="195"/>
      <c r="J4" s="195"/>
      <c r="K4" s="195"/>
      <c r="L4" s="195"/>
      <c r="M4" s="195"/>
      <c r="N4" s="195"/>
      <c r="O4" s="195"/>
      <c r="P4" s="195"/>
      <c r="Q4" s="195"/>
      <c r="R4" s="195"/>
      <c r="S4" s="195"/>
      <c r="T4" s="195"/>
      <c r="U4" s="195"/>
      <c r="V4" s="195"/>
      <c r="W4" s="195"/>
      <c r="X4" s="195"/>
      <c r="Y4" s="195"/>
    </row>
    <row r="5" spans="1:25" s="264" customFormat="1" ht="12.75" customHeight="1" x14ac:dyDescent="0.3">
      <c r="A5" s="195"/>
      <c r="B5" s="659" t="s">
        <v>519</v>
      </c>
      <c r="C5" s="660"/>
      <c r="D5" s="660"/>
      <c r="E5" s="660"/>
      <c r="F5" s="660"/>
      <c r="G5" s="660"/>
      <c r="H5" s="660"/>
      <c r="I5" s="660"/>
      <c r="J5" s="660"/>
      <c r="K5" s="660"/>
      <c r="L5" s="660"/>
      <c r="M5" s="660"/>
      <c r="N5" s="660"/>
      <c r="O5" s="661"/>
      <c r="P5" s="195"/>
      <c r="Q5" s="195"/>
      <c r="R5" s="195"/>
      <c r="S5" s="195"/>
      <c r="T5" s="195"/>
      <c r="U5" s="195"/>
      <c r="V5" s="195"/>
      <c r="W5" s="195"/>
      <c r="X5" s="195"/>
      <c r="Y5" s="195"/>
    </row>
    <row r="6" spans="1:25" s="264" customFormat="1" ht="12.75" customHeight="1" x14ac:dyDescent="0.3">
      <c r="A6" s="195"/>
      <c r="B6" s="662"/>
      <c r="C6" s="663"/>
      <c r="D6" s="663"/>
      <c r="E6" s="663"/>
      <c r="F6" s="663"/>
      <c r="G6" s="663"/>
      <c r="H6" s="663"/>
      <c r="I6" s="663"/>
      <c r="J6" s="663"/>
      <c r="K6" s="663"/>
      <c r="L6" s="663"/>
      <c r="M6" s="663"/>
      <c r="N6" s="663"/>
      <c r="O6" s="664"/>
      <c r="P6" s="195"/>
      <c r="Q6" s="195"/>
      <c r="R6" s="195"/>
      <c r="S6" s="195"/>
      <c r="T6" s="195"/>
      <c r="U6" s="195"/>
      <c r="V6" s="195"/>
      <c r="W6" s="195"/>
      <c r="X6" s="195"/>
      <c r="Y6" s="195"/>
    </row>
    <row r="7" spans="1:25" s="264" customFormat="1" ht="12.75" customHeight="1" x14ac:dyDescent="0.3">
      <c r="A7" s="195"/>
      <c r="B7" s="662"/>
      <c r="C7" s="663"/>
      <c r="D7" s="663"/>
      <c r="E7" s="663"/>
      <c r="F7" s="663"/>
      <c r="G7" s="663"/>
      <c r="H7" s="663"/>
      <c r="I7" s="663"/>
      <c r="J7" s="663"/>
      <c r="K7" s="663"/>
      <c r="L7" s="663"/>
      <c r="M7" s="663"/>
      <c r="N7" s="663"/>
      <c r="O7" s="664"/>
      <c r="P7" s="195"/>
      <c r="Q7" s="195"/>
      <c r="R7" s="195"/>
      <c r="S7" s="195"/>
      <c r="T7" s="195"/>
      <c r="U7" s="195"/>
      <c r="V7" s="195"/>
      <c r="W7" s="195"/>
      <c r="X7" s="195"/>
      <c r="Y7" s="195"/>
    </row>
    <row r="8" spans="1:25" s="264" customFormat="1" ht="12.75" customHeight="1" x14ac:dyDescent="0.3">
      <c r="A8" s="195"/>
      <c r="B8" s="662"/>
      <c r="C8" s="663"/>
      <c r="D8" s="663"/>
      <c r="E8" s="663"/>
      <c r="F8" s="663"/>
      <c r="G8" s="663"/>
      <c r="H8" s="663"/>
      <c r="I8" s="663"/>
      <c r="J8" s="663"/>
      <c r="K8" s="663"/>
      <c r="L8" s="663"/>
      <c r="M8" s="663"/>
      <c r="N8" s="663"/>
      <c r="O8" s="664"/>
      <c r="P8" s="195"/>
      <c r="Q8" s="195"/>
      <c r="R8" s="195"/>
      <c r="S8" s="195"/>
      <c r="T8" s="195"/>
      <c r="U8" s="195"/>
      <c r="V8" s="195"/>
      <c r="W8" s="195"/>
      <c r="X8" s="195"/>
      <c r="Y8" s="195"/>
    </row>
    <row r="9" spans="1:25" s="264" customFormat="1" ht="12.75" customHeight="1" x14ac:dyDescent="0.3">
      <c r="A9" s="195"/>
      <c r="B9" s="662"/>
      <c r="C9" s="663"/>
      <c r="D9" s="663"/>
      <c r="E9" s="663"/>
      <c r="F9" s="663"/>
      <c r="G9" s="663"/>
      <c r="H9" s="663"/>
      <c r="I9" s="663"/>
      <c r="J9" s="663"/>
      <c r="K9" s="663"/>
      <c r="L9" s="663"/>
      <c r="M9" s="663"/>
      <c r="N9" s="663"/>
      <c r="O9" s="664"/>
      <c r="P9" s="195"/>
      <c r="Q9" s="195"/>
      <c r="R9" s="195"/>
      <c r="S9" s="195"/>
      <c r="T9" s="195"/>
      <c r="U9" s="195"/>
      <c r="V9" s="195"/>
      <c r="W9" s="195"/>
      <c r="X9" s="195"/>
      <c r="Y9" s="195"/>
    </row>
    <row r="10" spans="1:25" s="264" customFormat="1" ht="12.75" customHeight="1" x14ac:dyDescent="0.3">
      <c r="A10" s="195"/>
      <c r="B10" s="662"/>
      <c r="C10" s="663"/>
      <c r="D10" s="663"/>
      <c r="E10" s="663"/>
      <c r="F10" s="663"/>
      <c r="G10" s="663"/>
      <c r="H10" s="663"/>
      <c r="I10" s="663"/>
      <c r="J10" s="663"/>
      <c r="K10" s="663"/>
      <c r="L10" s="663"/>
      <c r="M10" s="663"/>
      <c r="N10" s="663"/>
      <c r="O10" s="664"/>
      <c r="P10" s="195"/>
      <c r="Q10" s="195"/>
      <c r="R10" s="195"/>
      <c r="S10" s="195"/>
      <c r="T10" s="195"/>
      <c r="U10" s="195"/>
      <c r="V10" s="195"/>
      <c r="W10" s="195"/>
      <c r="X10" s="195"/>
      <c r="Y10" s="195"/>
    </row>
    <row r="11" spans="1:25" s="264" customFormat="1" ht="12.75" customHeight="1" x14ac:dyDescent="0.3">
      <c r="A11" s="195"/>
      <c r="B11" s="662"/>
      <c r="C11" s="663"/>
      <c r="D11" s="663"/>
      <c r="E11" s="663"/>
      <c r="F11" s="663"/>
      <c r="G11" s="663"/>
      <c r="H11" s="663"/>
      <c r="I11" s="663"/>
      <c r="J11" s="663"/>
      <c r="K11" s="663"/>
      <c r="L11" s="663"/>
      <c r="M11" s="663"/>
      <c r="N11" s="663"/>
      <c r="O11" s="664"/>
      <c r="P11" s="195"/>
      <c r="Q11" s="195"/>
      <c r="R11" s="195"/>
      <c r="S11" s="195"/>
      <c r="T11" s="195"/>
      <c r="U11" s="195"/>
      <c r="V11" s="195"/>
      <c r="W11" s="195"/>
      <c r="X11" s="195"/>
      <c r="Y11" s="195"/>
    </row>
    <row r="12" spans="1:25" s="264" customFormat="1" ht="12.75" customHeight="1" x14ac:dyDescent="0.3">
      <c r="A12" s="195"/>
      <c r="B12" s="662"/>
      <c r="C12" s="663"/>
      <c r="D12" s="663"/>
      <c r="E12" s="663"/>
      <c r="F12" s="663"/>
      <c r="G12" s="663"/>
      <c r="H12" s="663"/>
      <c r="I12" s="663"/>
      <c r="J12" s="663"/>
      <c r="K12" s="663"/>
      <c r="L12" s="663"/>
      <c r="M12" s="663"/>
      <c r="N12" s="663"/>
      <c r="O12" s="664"/>
      <c r="P12" s="195"/>
      <c r="Q12" s="195"/>
      <c r="R12" s="195"/>
      <c r="S12" s="195"/>
      <c r="T12" s="195"/>
      <c r="U12" s="195"/>
      <c r="V12" s="195"/>
      <c r="W12" s="195"/>
      <c r="X12" s="195"/>
      <c r="Y12" s="195"/>
    </row>
    <row r="13" spans="1:25" s="264" customFormat="1" ht="12.75" customHeight="1" x14ac:dyDescent="0.3">
      <c r="A13" s="195"/>
      <c r="B13" s="662"/>
      <c r="C13" s="663"/>
      <c r="D13" s="663"/>
      <c r="E13" s="663"/>
      <c r="F13" s="663"/>
      <c r="G13" s="663"/>
      <c r="H13" s="663"/>
      <c r="I13" s="663"/>
      <c r="J13" s="663"/>
      <c r="K13" s="663"/>
      <c r="L13" s="663"/>
      <c r="M13" s="663"/>
      <c r="N13" s="663"/>
      <c r="O13" s="664"/>
      <c r="P13" s="195"/>
      <c r="Q13" s="195"/>
      <c r="R13" s="195"/>
      <c r="S13" s="195"/>
      <c r="T13" s="195"/>
      <c r="U13" s="195"/>
      <c r="V13" s="195"/>
      <c r="W13" s="195"/>
      <c r="X13" s="195"/>
      <c r="Y13" s="195"/>
    </row>
    <row r="14" spans="1:25" s="264" customFormat="1" ht="12.75" customHeight="1" x14ac:dyDescent="0.3">
      <c r="A14" s="195"/>
      <c r="B14" s="662"/>
      <c r="C14" s="663"/>
      <c r="D14" s="663"/>
      <c r="E14" s="663"/>
      <c r="F14" s="663"/>
      <c r="G14" s="663"/>
      <c r="H14" s="663"/>
      <c r="I14" s="663"/>
      <c r="J14" s="663"/>
      <c r="K14" s="663"/>
      <c r="L14" s="663"/>
      <c r="M14" s="663"/>
      <c r="N14" s="663"/>
      <c r="O14" s="664"/>
      <c r="P14" s="195"/>
      <c r="Q14" s="195"/>
      <c r="R14" s="195"/>
      <c r="S14" s="195"/>
      <c r="T14" s="195"/>
      <c r="U14" s="195"/>
      <c r="V14" s="195"/>
      <c r="W14" s="195"/>
      <c r="X14" s="195"/>
      <c r="Y14" s="195"/>
    </row>
    <row r="15" spans="1:25" s="264" customFormat="1" ht="12.75" customHeight="1" x14ac:dyDescent="0.3">
      <c r="A15" s="195"/>
      <c r="B15" s="662"/>
      <c r="C15" s="663"/>
      <c r="D15" s="663"/>
      <c r="E15" s="663"/>
      <c r="F15" s="663"/>
      <c r="G15" s="663"/>
      <c r="H15" s="663"/>
      <c r="I15" s="663"/>
      <c r="J15" s="663"/>
      <c r="K15" s="663"/>
      <c r="L15" s="663"/>
      <c r="M15" s="663"/>
      <c r="N15" s="663"/>
      <c r="O15" s="664"/>
      <c r="P15" s="195"/>
      <c r="Q15" s="195"/>
      <c r="R15" s="195"/>
      <c r="S15" s="195"/>
      <c r="T15" s="195"/>
      <c r="U15" s="195"/>
      <c r="V15" s="195"/>
      <c r="W15" s="195"/>
      <c r="X15" s="195"/>
      <c r="Y15" s="195"/>
    </row>
    <row r="16" spans="1:25" s="264" customFormat="1" ht="12.75" customHeight="1" x14ac:dyDescent="0.3">
      <c r="A16" s="195"/>
      <c r="B16" s="662"/>
      <c r="C16" s="663"/>
      <c r="D16" s="663"/>
      <c r="E16" s="663"/>
      <c r="F16" s="663"/>
      <c r="G16" s="663"/>
      <c r="H16" s="663"/>
      <c r="I16" s="663"/>
      <c r="J16" s="663"/>
      <c r="K16" s="663"/>
      <c r="L16" s="663"/>
      <c r="M16" s="663"/>
      <c r="N16" s="663"/>
      <c r="O16" s="664"/>
      <c r="P16" s="195"/>
      <c r="Q16" s="195"/>
      <c r="R16" s="195"/>
      <c r="S16" s="195"/>
      <c r="T16" s="195"/>
      <c r="U16" s="195"/>
      <c r="V16" s="195"/>
      <c r="W16" s="195"/>
      <c r="X16" s="195"/>
      <c r="Y16" s="195"/>
    </row>
    <row r="17" spans="1:25" s="264" customFormat="1" ht="12.75" customHeight="1" x14ac:dyDescent="0.3">
      <c r="A17" s="195"/>
      <c r="B17" s="662"/>
      <c r="C17" s="663"/>
      <c r="D17" s="663"/>
      <c r="E17" s="663"/>
      <c r="F17" s="663"/>
      <c r="G17" s="663"/>
      <c r="H17" s="663"/>
      <c r="I17" s="663"/>
      <c r="J17" s="663"/>
      <c r="K17" s="663"/>
      <c r="L17" s="663"/>
      <c r="M17" s="663"/>
      <c r="N17" s="663"/>
      <c r="O17" s="664"/>
      <c r="P17" s="195"/>
      <c r="Q17" s="195"/>
      <c r="R17" s="195"/>
      <c r="S17" s="195"/>
      <c r="T17" s="195"/>
      <c r="U17" s="195"/>
      <c r="V17" s="195"/>
      <c r="W17" s="195"/>
      <c r="X17" s="195"/>
      <c r="Y17" s="195"/>
    </row>
    <row r="18" spans="1:25" s="264" customFormat="1" ht="12.75" customHeight="1" x14ac:dyDescent="0.3">
      <c r="A18" s="195"/>
      <c r="B18" s="662"/>
      <c r="C18" s="663"/>
      <c r="D18" s="663"/>
      <c r="E18" s="663"/>
      <c r="F18" s="663"/>
      <c r="G18" s="663"/>
      <c r="H18" s="663"/>
      <c r="I18" s="663"/>
      <c r="J18" s="663"/>
      <c r="K18" s="663"/>
      <c r="L18" s="663"/>
      <c r="M18" s="663"/>
      <c r="N18" s="663"/>
      <c r="O18" s="664"/>
      <c r="P18" s="195"/>
      <c r="Q18" s="195"/>
      <c r="R18" s="195"/>
      <c r="S18" s="195"/>
      <c r="T18" s="195"/>
      <c r="U18" s="195"/>
      <c r="V18" s="195"/>
      <c r="W18" s="195"/>
      <c r="X18" s="195"/>
      <c r="Y18" s="195"/>
    </row>
    <row r="19" spans="1:25" s="264" customFormat="1" ht="12.75" customHeight="1" x14ac:dyDescent="0.3">
      <c r="A19" s="195"/>
      <c r="B19" s="662"/>
      <c r="C19" s="663"/>
      <c r="D19" s="663"/>
      <c r="E19" s="663"/>
      <c r="F19" s="663"/>
      <c r="G19" s="663"/>
      <c r="H19" s="663"/>
      <c r="I19" s="663"/>
      <c r="J19" s="663"/>
      <c r="K19" s="663"/>
      <c r="L19" s="663"/>
      <c r="M19" s="663"/>
      <c r="N19" s="663"/>
      <c r="O19" s="664"/>
      <c r="P19" s="195"/>
      <c r="Q19" s="195"/>
      <c r="R19" s="195"/>
      <c r="S19" s="195"/>
      <c r="T19" s="195"/>
      <c r="U19" s="195"/>
      <c r="V19" s="195"/>
      <c r="W19" s="195"/>
      <c r="X19" s="195"/>
      <c r="Y19" s="195"/>
    </row>
    <row r="20" spans="1:25" s="264" customFormat="1" ht="12.75" customHeight="1" x14ac:dyDescent="0.3">
      <c r="A20" s="195"/>
      <c r="B20" s="662"/>
      <c r="C20" s="663"/>
      <c r="D20" s="663"/>
      <c r="E20" s="663"/>
      <c r="F20" s="663"/>
      <c r="G20" s="663"/>
      <c r="H20" s="663"/>
      <c r="I20" s="663"/>
      <c r="J20" s="663"/>
      <c r="K20" s="663"/>
      <c r="L20" s="663"/>
      <c r="M20" s="663"/>
      <c r="N20" s="663"/>
      <c r="O20" s="664"/>
      <c r="P20" s="195"/>
      <c r="Q20" s="195"/>
      <c r="R20" s="195"/>
      <c r="S20" s="195"/>
      <c r="T20" s="195"/>
      <c r="U20" s="195"/>
      <c r="V20" s="195"/>
      <c r="W20" s="195"/>
      <c r="X20" s="195"/>
      <c r="Y20" s="195"/>
    </row>
    <row r="21" spans="1:25" s="264" customFormat="1" ht="12.75" customHeight="1" x14ac:dyDescent="0.3">
      <c r="A21" s="195"/>
      <c r="B21" s="662"/>
      <c r="C21" s="663"/>
      <c r="D21" s="663"/>
      <c r="E21" s="663"/>
      <c r="F21" s="663"/>
      <c r="G21" s="663"/>
      <c r="H21" s="663"/>
      <c r="I21" s="663"/>
      <c r="J21" s="663"/>
      <c r="K21" s="663"/>
      <c r="L21" s="663"/>
      <c r="M21" s="663"/>
      <c r="N21" s="663"/>
      <c r="O21" s="664"/>
      <c r="P21" s="195"/>
      <c r="Q21" s="195"/>
      <c r="R21" s="195"/>
      <c r="S21" s="195"/>
      <c r="T21" s="195"/>
      <c r="U21" s="195"/>
      <c r="V21" s="195"/>
      <c r="W21" s="195"/>
      <c r="X21" s="195"/>
      <c r="Y21" s="195"/>
    </row>
    <row r="22" spans="1:25" s="264" customFormat="1" ht="12.75" customHeight="1" x14ac:dyDescent="0.3">
      <c r="A22" s="195"/>
      <c r="B22" s="662"/>
      <c r="C22" s="663"/>
      <c r="D22" s="663"/>
      <c r="E22" s="663"/>
      <c r="F22" s="663"/>
      <c r="G22" s="663"/>
      <c r="H22" s="663"/>
      <c r="I22" s="663"/>
      <c r="J22" s="663"/>
      <c r="K22" s="663"/>
      <c r="L22" s="663"/>
      <c r="M22" s="663"/>
      <c r="N22" s="663"/>
      <c r="O22" s="664"/>
      <c r="P22" s="195"/>
      <c r="Q22" s="195"/>
      <c r="R22" s="195"/>
      <c r="S22" s="195"/>
      <c r="T22" s="195"/>
      <c r="U22" s="195"/>
      <c r="V22" s="195"/>
      <c r="W22" s="195"/>
      <c r="X22" s="195"/>
      <c r="Y22" s="195"/>
    </row>
    <row r="23" spans="1:25" s="264" customFormat="1" ht="12.75" customHeight="1" x14ac:dyDescent="0.3">
      <c r="A23" s="195"/>
      <c r="B23" s="662"/>
      <c r="C23" s="663"/>
      <c r="D23" s="663"/>
      <c r="E23" s="663"/>
      <c r="F23" s="663"/>
      <c r="G23" s="663"/>
      <c r="H23" s="663"/>
      <c r="I23" s="663"/>
      <c r="J23" s="663"/>
      <c r="K23" s="663"/>
      <c r="L23" s="663"/>
      <c r="M23" s="663"/>
      <c r="N23" s="663"/>
      <c r="O23" s="664"/>
      <c r="P23" s="195"/>
      <c r="Q23" s="195"/>
      <c r="R23" s="195"/>
      <c r="S23" s="195"/>
      <c r="T23" s="195"/>
      <c r="U23" s="195"/>
      <c r="V23" s="195"/>
      <c r="W23" s="195"/>
      <c r="X23" s="195"/>
      <c r="Y23" s="195"/>
    </row>
    <row r="24" spans="1:25" s="264" customFormat="1" ht="12.75" customHeight="1" x14ac:dyDescent="0.3">
      <c r="A24" s="195"/>
      <c r="B24" s="662"/>
      <c r="C24" s="663"/>
      <c r="D24" s="663"/>
      <c r="E24" s="663"/>
      <c r="F24" s="663"/>
      <c r="G24" s="663"/>
      <c r="H24" s="663"/>
      <c r="I24" s="663"/>
      <c r="J24" s="663"/>
      <c r="K24" s="663"/>
      <c r="L24" s="663"/>
      <c r="M24" s="663"/>
      <c r="N24" s="663"/>
      <c r="O24" s="664"/>
      <c r="P24" s="195"/>
      <c r="Q24" s="195"/>
      <c r="R24" s="195"/>
      <c r="S24" s="195"/>
      <c r="T24" s="195"/>
      <c r="U24" s="195"/>
      <c r="V24" s="195"/>
      <c r="W24" s="195"/>
      <c r="X24" s="195"/>
      <c r="Y24" s="195"/>
    </row>
    <row r="25" spans="1:25" s="264" customFormat="1" ht="12.75" customHeight="1" x14ac:dyDescent="0.3">
      <c r="A25" s="195"/>
      <c r="B25" s="662"/>
      <c r="C25" s="663"/>
      <c r="D25" s="663"/>
      <c r="E25" s="663"/>
      <c r="F25" s="663"/>
      <c r="G25" s="663"/>
      <c r="H25" s="663"/>
      <c r="I25" s="663"/>
      <c r="J25" s="663"/>
      <c r="K25" s="663"/>
      <c r="L25" s="663"/>
      <c r="M25" s="663"/>
      <c r="N25" s="663"/>
      <c r="O25" s="664"/>
      <c r="P25" s="195"/>
      <c r="Q25" s="195"/>
      <c r="R25" s="195"/>
      <c r="S25" s="195"/>
      <c r="T25" s="195"/>
      <c r="U25" s="195"/>
      <c r="V25" s="195"/>
      <c r="W25" s="195"/>
      <c r="X25" s="195"/>
      <c r="Y25" s="195"/>
    </row>
    <row r="26" spans="1:25" s="264" customFormat="1" ht="12.75" customHeight="1" x14ac:dyDescent="0.3">
      <c r="A26" s="195"/>
      <c r="B26" s="662"/>
      <c r="C26" s="663"/>
      <c r="D26" s="663"/>
      <c r="E26" s="663"/>
      <c r="F26" s="663"/>
      <c r="G26" s="663"/>
      <c r="H26" s="663"/>
      <c r="I26" s="663"/>
      <c r="J26" s="663"/>
      <c r="K26" s="663"/>
      <c r="L26" s="663"/>
      <c r="M26" s="663"/>
      <c r="N26" s="663"/>
      <c r="O26" s="664"/>
      <c r="P26" s="195"/>
      <c r="Q26" s="195"/>
      <c r="R26" s="195"/>
      <c r="S26" s="195"/>
      <c r="T26" s="195"/>
      <c r="U26" s="195"/>
      <c r="V26" s="195"/>
      <c r="W26" s="195"/>
      <c r="X26" s="195"/>
      <c r="Y26" s="195"/>
    </row>
    <row r="27" spans="1:25" s="264" customFormat="1" ht="12.75" customHeight="1" x14ac:dyDescent="0.3">
      <c r="A27" s="195"/>
      <c r="B27" s="662"/>
      <c r="C27" s="663"/>
      <c r="D27" s="663"/>
      <c r="E27" s="663"/>
      <c r="F27" s="663"/>
      <c r="G27" s="663"/>
      <c r="H27" s="663"/>
      <c r="I27" s="663"/>
      <c r="J27" s="663"/>
      <c r="K27" s="663"/>
      <c r="L27" s="663"/>
      <c r="M27" s="663"/>
      <c r="N27" s="663"/>
      <c r="O27" s="664"/>
      <c r="P27" s="195"/>
      <c r="Q27" s="195"/>
      <c r="R27" s="195"/>
      <c r="S27" s="195"/>
      <c r="T27" s="195"/>
      <c r="U27" s="195"/>
      <c r="V27" s="195"/>
      <c r="W27" s="195"/>
      <c r="X27" s="195"/>
      <c r="Y27" s="195"/>
    </row>
    <row r="28" spans="1:25" s="264" customFormat="1" ht="12.75" customHeight="1" x14ac:dyDescent="0.3">
      <c r="A28" s="195"/>
      <c r="B28" s="662"/>
      <c r="C28" s="663"/>
      <c r="D28" s="663"/>
      <c r="E28" s="663"/>
      <c r="F28" s="663"/>
      <c r="G28" s="663"/>
      <c r="H28" s="663"/>
      <c r="I28" s="663"/>
      <c r="J28" s="663"/>
      <c r="K28" s="663"/>
      <c r="L28" s="663"/>
      <c r="M28" s="663"/>
      <c r="N28" s="663"/>
      <c r="O28" s="664"/>
      <c r="P28" s="195"/>
      <c r="Q28" s="195"/>
      <c r="R28" s="195"/>
      <c r="S28" s="195"/>
      <c r="T28" s="195"/>
      <c r="U28" s="195"/>
      <c r="V28" s="195"/>
      <c r="W28" s="195"/>
      <c r="X28" s="195"/>
      <c r="Y28" s="195"/>
    </row>
    <row r="29" spans="1:25" s="264" customFormat="1" ht="12.75" customHeight="1" x14ac:dyDescent="0.3">
      <c r="A29" s="195"/>
      <c r="B29" s="662"/>
      <c r="C29" s="663"/>
      <c r="D29" s="663"/>
      <c r="E29" s="663"/>
      <c r="F29" s="663"/>
      <c r="G29" s="663"/>
      <c r="H29" s="663"/>
      <c r="I29" s="663"/>
      <c r="J29" s="663"/>
      <c r="K29" s="663"/>
      <c r="L29" s="663"/>
      <c r="M29" s="663"/>
      <c r="N29" s="663"/>
      <c r="O29" s="664"/>
      <c r="P29" s="195"/>
      <c r="Q29" s="195"/>
      <c r="R29" s="195"/>
      <c r="S29" s="195"/>
      <c r="T29" s="195"/>
      <c r="U29" s="195"/>
      <c r="V29" s="195"/>
      <c r="W29" s="195"/>
      <c r="X29" s="195"/>
      <c r="Y29" s="195"/>
    </row>
    <row r="30" spans="1:25" s="264" customFormat="1" ht="12.75" customHeight="1" x14ac:dyDescent="0.3">
      <c r="A30" s="195"/>
      <c r="B30" s="662"/>
      <c r="C30" s="663"/>
      <c r="D30" s="663"/>
      <c r="E30" s="663"/>
      <c r="F30" s="663"/>
      <c r="G30" s="663"/>
      <c r="H30" s="663"/>
      <c r="I30" s="663"/>
      <c r="J30" s="663"/>
      <c r="K30" s="663"/>
      <c r="L30" s="663"/>
      <c r="M30" s="663"/>
      <c r="N30" s="663"/>
      <c r="O30" s="664"/>
      <c r="P30" s="195"/>
      <c r="Q30" s="195"/>
      <c r="R30" s="195"/>
      <c r="S30" s="195"/>
      <c r="T30" s="195"/>
      <c r="U30" s="195"/>
      <c r="V30" s="195"/>
      <c r="W30" s="195"/>
      <c r="X30" s="195"/>
      <c r="Y30" s="195"/>
    </row>
    <row r="31" spans="1:25" s="264" customFormat="1" ht="12.75" customHeight="1" x14ac:dyDescent="0.3">
      <c r="A31" s="195"/>
      <c r="B31" s="662"/>
      <c r="C31" s="663"/>
      <c r="D31" s="663"/>
      <c r="E31" s="663"/>
      <c r="F31" s="663"/>
      <c r="G31" s="663"/>
      <c r="H31" s="663"/>
      <c r="I31" s="663"/>
      <c r="J31" s="663"/>
      <c r="K31" s="663"/>
      <c r="L31" s="663"/>
      <c r="M31" s="663"/>
      <c r="N31" s="663"/>
      <c r="O31" s="664"/>
      <c r="P31" s="195"/>
      <c r="Q31" s="195"/>
      <c r="R31" s="195"/>
      <c r="S31" s="195"/>
      <c r="T31" s="195"/>
      <c r="U31" s="195"/>
      <c r="V31" s="195"/>
      <c r="W31" s="195"/>
      <c r="X31" s="195"/>
      <c r="Y31" s="195"/>
    </row>
    <row r="32" spans="1:25" s="264" customFormat="1" ht="12.75" customHeight="1" x14ac:dyDescent="0.3">
      <c r="A32" s="195"/>
      <c r="B32" s="662"/>
      <c r="C32" s="663"/>
      <c r="D32" s="663"/>
      <c r="E32" s="663"/>
      <c r="F32" s="663"/>
      <c r="G32" s="663"/>
      <c r="H32" s="663"/>
      <c r="I32" s="663"/>
      <c r="J32" s="663"/>
      <c r="K32" s="663"/>
      <c r="L32" s="663"/>
      <c r="M32" s="663"/>
      <c r="N32" s="663"/>
      <c r="O32" s="664"/>
      <c r="P32" s="195"/>
      <c r="Q32" s="195"/>
      <c r="R32" s="195"/>
      <c r="S32" s="195"/>
      <c r="T32" s="195"/>
      <c r="U32" s="195"/>
      <c r="V32" s="195"/>
      <c r="W32" s="195"/>
      <c r="X32" s="195"/>
      <c r="Y32" s="195"/>
    </row>
    <row r="33" spans="1:25" s="264" customFormat="1" ht="12.75" customHeight="1" x14ac:dyDescent="0.3">
      <c r="A33" s="195"/>
      <c r="B33" s="662"/>
      <c r="C33" s="663"/>
      <c r="D33" s="663"/>
      <c r="E33" s="663"/>
      <c r="F33" s="663"/>
      <c r="G33" s="663"/>
      <c r="H33" s="663"/>
      <c r="I33" s="663"/>
      <c r="J33" s="663"/>
      <c r="K33" s="663"/>
      <c r="L33" s="663"/>
      <c r="M33" s="663"/>
      <c r="N33" s="663"/>
      <c r="O33" s="664"/>
      <c r="P33" s="195"/>
      <c r="Q33" s="195"/>
      <c r="R33" s="195"/>
      <c r="S33" s="195"/>
      <c r="T33" s="195"/>
      <c r="U33" s="195"/>
      <c r="V33" s="195"/>
      <c r="W33" s="195"/>
      <c r="X33" s="195"/>
      <c r="Y33" s="195"/>
    </row>
    <row r="34" spans="1:25" s="264" customFormat="1" ht="12.75" customHeight="1" x14ac:dyDescent="0.3">
      <c r="A34" s="195"/>
      <c r="B34" s="662"/>
      <c r="C34" s="663"/>
      <c r="D34" s="663"/>
      <c r="E34" s="663"/>
      <c r="F34" s="663"/>
      <c r="G34" s="663"/>
      <c r="H34" s="663"/>
      <c r="I34" s="663"/>
      <c r="J34" s="663"/>
      <c r="K34" s="663"/>
      <c r="L34" s="663"/>
      <c r="M34" s="663"/>
      <c r="N34" s="663"/>
      <c r="O34" s="664"/>
      <c r="P34" s="195"/>
      <c r="Q34" s="195"/>
      <c r="R34" s="195"/>
      <c r="S34" s="195"/>
      <c r="T34" s="195"/>
      <c r="U34" s="195"/>
      <c r="V34" s="195"/>
      <c r="W34" s="195"/>
      <c r="X34" s="195"/>
      <c r="Y34" s="195"/>
    </row>
    <row r="35" spans="1:25" s="264" customFormat="1" ht="12.75" customHeight="1" x14ac:dyDescent="0.3">
      <c r="A35" s="195"/>
      <c r="B35" s="662"/>
      <c r="C35" s="663"/>
      <c r="D35" s="663"/>
      <c r="E35" s="663"/>
      <c r="F35" s="663"/>
      <c r="G35" s="663"/>
      <c r="H35" s="663"/>
      <c r="I35" s="663"/>
      <c r="J35" s="663"/>
      <c r="K35" s="663"/>
      <c r="L35" s="663"/>
      <c r="M35" s="663"/>
      <c r="N35" s="663"/>
      <c r="O35" s="664"/>
      <c r="P35" s="195"/>
      <c r="Q35" s="195"/>
      <c r="R35" s="195"/>
      <c r="S35" s="195"/>
      <c r="T35" s="195"/>
      <c r="U35" s="195"/>
      <c r="V35" s="195"/>
      <c r="W35" s="195"/>
      <c r="X35" s="195"/>
      <c r="Y35" s="195"/>
    </row>
    <row r="36" spans="1:25" s="264" customFormat="1" ht="12.75" customHeight="1" x14ac:dyDescent="0.3">
      <c r="A36" s="195"/>
      <c r="B36" s="662"/>
      <c r="C36" s="663"/>
      <c r="D36" s="663"/>
      <c r="E36" s="663"/>
      <c r="F36" s="663"/>
      <c r="G36" s="663"/>
      <c r="H36" s="663"/>
      <c r="I36" s="663"/>
      <c r="J36" s="663"/>
      <c r="K36" s="663"/>
      <c r="L36" s="663"/>
      <c r="M36" s="663"/>
      <c r="N36" s="663"/>
      <c r="O36" s="664"/>
      <c r="P36" s="195"/>
      <c r="Q36" s="195"/>
      <c r="R36" s="195"/>
      <c r="S36" s="195"/>
      <c r="T36" s="195"/>
      <c r="U36" s="195"/>
      <c r="V36" s="195"/>
      <c r="W36" s="195"/>
      <c r="X36" s="195"/>
      <c r="Y36" s="195"/>
    </row>
    <row r="37" spans="1:25" s="264" customFormat="1" ht="12.75" customHeight="1" x14ac:dyDescent="0.3">
      <c r="A37" s="195"/>
      <c r="B37" s="662"/>
      <c r="C37" s="663"/>
      <c r="D37" s="663"/>
      <c r="E37" s="663"/>
      <c r="F37" s="663"/>
      <c r="G37" s="663"/>
      <c r="H37" s="663"/>
      <c r="I37" s="663"/>
      <c r="J37" s="663"/>
      <c r="K37" s="663"/>
      <c r="L37" s="663"/>
      <c r="M37" s="663"/>
      <c r="N37" s="663"/>
      <c r="O37" s="664"/>
      <c r="P37" s="195"/>
      <c r="Q37" s="195"/>
      <c r="R37" s="195"/>
      <c r="S37" s="195"/>
      <c r="T37" s="195"/>
      <c r="U37" s="195"/>
      <c r="V37" s="195"/>
      <c r="W37" s="195"/>
      <c r="X37" s="195"/>
      <c r="Y37" s="195"/>
    </row>
    <row r="38" spans="1:25" s="264" customFormat="1" ht="12.75" customHeight="1" x14ac:dyDescent="0.3">
      <c r="A38" s="195"/>
      <c r="B38" s="662"/>
      <c r="C38" s="663"/>
      <c r="D38" s="663"/>
      <c r="E38" s="663"/>
      <c r="F38" s="663"/>
      <c r="G38" s="663"/>
      <c r="H38" s="663"/>
      <c r="I38" s="663"/>
      <c r="J38" s="663"/>
      <c r="K38" s="663"/>
      <c r="L38" s="663"/>
      <c r="M38" s="663"/>
      <c r="N38" s="663"/>
      <c r="O38" s="664"/>
      <c r="P38" s="195"/>
      <c r="Q38" s="195"/>
      <c r="R38" s="195"/>
      <c r="S38" s="195"/>
      <c r="T38" s="195"/>
      <c r="U38" s="195"/>
      <c r="V38" s="195"/>
      <c r="W38" s="195"/>
      <c r="X38" s="195"/>
      <c r="Y38" s="195"/>
    </row>
    <row r="39" spans="1:25" s="264" customFormat="1" ht="12.75" customHeight="1" x14ac:dyDescent="0.3">
      <c r="A39" s="195"/>
      <c r="B39" s="662"/>
      <c r="C39" s="663"/>
      <c r="D39" s="663"/>
      <c r="E39" s="663"/>
      <c r="F39" s="663"/>
      <c r="G39" s="663"/>
      <c r="H39" s="663"/>
      <c r="I39" s="663"/>
      <c r="J39" s="663"/>
      <c r="K39" s="663"/>
      <c r="L39" s="663"/>
      <c r="M39" s="663"/>
      <c r="N39" s="663"/>
      <c r="O39" s="664"/>
      <c r="P39" s="195"/>
      <c r="Q39" s="195"/>
      <c r="R39" s="195"/>
      <c r="S39" s="195"/>
      <c r="T39" s="195"/>
      <c r="U39" s="195"/>
      <c r="V39" s="195"/>
      <c r="W39" s="195"/>
      <c r="X39" s="195"/>
      <c r="Y39" s="195"/>
    </row>
    <row r="40" spans="1:25" s="264" customFormat="1" ht="12.75" customHeight="1" x14ac:dyDescent="0.3">
      <c r="A40" s="195"/>
      <c r="B40" s="662"/>
      <c r="C40" s="663"/>
      <c r="D40" s="663"/>
      <c r="E40" s="663"/>
      <c r="F40" s="663"/>
      <c r="G40" s="663"/>
      <c r="H40" s="663"/>
      <c r="I40" s="663"/>
      <c r="J40" s="663"/>
      <c r="K40" s="663"/>
      <c r="L40" s="663"/>
      <c r="M40" s="663"/>
      <c r="N40" s="663"/>
      <c r="O40" s="664"/>
      <c r="P40" s="195"/>
      <c r="Q40" s="195"/>
      <c r="R40" s="195"/>
      <c r="S40" s="195"/>
      <c r="T40" s="195"/>
      <c r="U40" s="195"/>
      <c r="V40" s="195"/>
      <c r="W40" s="195"/>
      <c r="X40" s="195"/>
      <c r="Y40" s="195"/>
    </row>
    <row r="41" spans="1:25" s="264" customFormat="1" ht="12.75" customHeight="1" x14ac:dyDescent="0.3">
      <c r="A41" s="195"/>
      <c r="B41" s="662"/>
      <c r="C41" s="663"/>
      <c r="D41" s="663"/>
      <c r="E41" s="663"/>
      <c r="F41" s="663"/>
      <c r="G41" s="663"/>
      <c r="H41" s="663"/>
      <c r="I41" s="663"/>
      <c r="J41" s="663"/>
      <c r="K41" s="663"/>
      <c r="L41" s="663"/>
      <c r="M41" s="663"/>
      <c r="N41" s="663"/>
      <c r="O41" s="664"/>
      <c r="P41" s="195"/>
      <c r="Q41" s="195"/>
      <c r="R41" s="195"/>
      <c r="S41" s="195"/>
      <c r="T41" s="195"/>
      <c r="U41" s="195"/>
      <c r="V41" s="195"/>
      <c r="W41" s="195"/>
      <c r="X41" s="195"/>
      <c r="Y41" s="195"/>
    </row>
    <row r="42" spans="1:25" s="264" customFormat="1" ht="12.75" customHeight="1" x14ac:dyDescent="0.3">
      <c r="A42" s="195"/>
      <c r="B42" s="662"/>
      <c r="C42" s="663"/>
      <c r="D42" s="663"/>
      <c r="E42" s="663"/>
      <c r="F42" s="663"/>
      <c r="G42" s="663"/>
      <c r="H42" s="663"/>
      <c r="I42" s="663"/>
      <c r="J42" s="663"/>
      <c r="K42" s="663"/>
      <c r="L42" s="663"/>
      <c r="M42" s="663"/>
      <c r="N42" s="663"/>
      <c r="O42" s="664"/>
      <c r="P42" s="195"/>
      <c r="Q42" s="195"/>
      <c r="R42" s="195"/>
      <c r="S42" s="195"/>
      <c r="T42" s="195"/>
      <c r="U42" s="195"/>
      <c r="V42" s="195"/>
      <c r="W42" s="195"/>
      <c r="X42" s="195"/>
      <c r="Y42" s="195"/>
    </row>
    <row r="43" spans="1:25" s="264" customFormat="1" ht="12.75" customHeight="1" x14ac:dyDescent="0.3">
      <c r="A43" s="195"/>
      <c r="B43" s="662"/>
      <c r="C43" s="663"/>
      <c r="D43" s="663"/>
      <c r="E43" s="663"/>
      <c r="F43" s="663"/>
      <c r="G43" s="663"/>
      <c r="H43" s="663"/>
      <c r="I43" s="663"/>
      <c r="J43" s="663"/>
      <c r="K43" s="663"/>
      <c r="L43" s="663"/>
      <c r="M43" s="663"/>
      <c r="N43" s="663"/>
      <c r="O43" s="664"/>
      <c r="P43" s="195"/>
      <c r="Q43" s="195"/>
      <c r="R43" s="195"/>
      <c r="S43" s="195"/>
      <c r="T43" s="195"/>
      <c r="U43" s="195"/>
      <c r="V43" s="195"/>
      <c r="W43" s="195"/>
      <c r="X43" s="195"/>
      <c r="Y43" s="195"/>
    </row>
    <row r="44" spans="1:25" s="264" customFormat="1" ht="12.75" customHeight="1" x14ac:dyDescent="0.3">
      <c r="A44" s="195"/>
      <c r="B44" s="662"/>
      <c r="C44" s="663"/>
      <c r="D44" s="663"/>
      <c r="E44" s="663"/>
      <c r="F44" s="663"/>
      <c r="G44" s="663"/>
      <c r="H44" s="663"/>
      <c r="I44" s="663"/>
      <c r="J44" s="663"/>
      <c r="K44" s="663"/>
      <c r="L44" s="663"/>
      <c r="M44" s="663"/>
      <c r="N44" s="663"/>
      <c r="O44" s="664"/>
      <c r="P44" s="195"/>
      <c r="Q44" s="195"/>
      <c r="R44" s="195"/>
      <c r="S44" s="195"/>
      <c r="T44" s="195"/>
      <c r="U44" s="195"/>
      <c r="V44" s="195"/>
      <c r="W44" s="195"/>
      <c r="X44" s="195"/>
      <c r="Y44" s="195"/>
    </row>
    <row r="45" spans="1:25" s="264" customFormat="1" ht="12.75" customHeight="1" x14ac:dyDescent="0.3">
      <c r="A45" s="195"/>
      <c r="B45" s="662"/>
      <c r="C45" s="663"/>
      <c r="D45" s="663"/>
      <c r="E45" s="663"/>
      <c r="F45" s="663"/>
      <c r="G45" s="663"/>
      <c r="H45" s="663"/>
      <c r="I45" s="663"/>
      <c r="J45" s="663"/>
      <c r="K45" s="663"/>
      <c r="L45" s="663"/>
      <c r="M45" s="663"/>
      <c r="N45" s="663"/>
      <c r="O45" s="664"/>
      <c r="P45" s="195"/>
      <c r="Q45" s="195"/>
      <c r="R45" s="195"/>
      <c r="S45" s="195"/>
      <c r="T45" s="195"/>
      <c r="U45" s="195"/>
      <c r="V45" s="195"/>
      <c r="W45" s="195"/>
      <c r="X45" s="195"/>
      <c r="Y45" s="195"/>
    </row>
    <row r="46" spans="1:25" s="264" customFormat="1" ht="12.75" customHeight="1" x14ac:dyDescent="0.3">
      <c r="A46" s="195"/>
      <c r="B46" s="662"/>
      <c r="C46" s="663"/>
      <c r="D46" s="663"/>
      <c r="E46" s="663"/>
      <c r="F46" s="663"/>
      <c r="G46" s="663"/>
      <c r="H46" s="663"/>
      <c r="I46" s="663"/>
      <c r="J46" s="663"/>
      <c r="K46" s="663"/>
      <c r="L46" s="663"/>
      <c r="M46" s="663"/>
      <c r="N46" s="663"/>
      <c r="O46" s="664"/>
      <c r="P46" s="195"/>
      <c r="Q46" s="195"/>
      <c r="R46" s="195"/>
      <c r="S46" s="195"/>
      <c r="T46" s="195"/>
      <c r="U46" s="195"/>
      <c r="V46" s="195"/>
      <c r="W46" s="195"/>
      <c r="X46" s="195"/>
      <c r="Y46" s="195"/>
    </row>
    <row r="47" spans="1:25" s="264" customFormat="1" ht="12.75" customHeight="1" x14ac:dyDescent="0.3">
      <c r="A47" s="195"/>
      <c r="B47" s="662"/>
      <c r="C47" s="663"/>
      <c r="D47" s="663"/>
      <c r="E47" s="663"/>
      <c r="F47" s="663"/>
      <c r="G47" s="663"/>
      <c r="H47" s="663"/>
      <c r="I47" s="663"/>
      <c r="J47" s="663"/>
      <c r="K47" s="663"/>
      <c r="L47" s="663"/>
      <c r="M47" s="663"/>
      <c r="N47" s="663"/>
      <c r="O47" s="664"/>
      <c r="P47" s="195"/>
      <c r="Q47" s="195"/>
      <c r="R47" s="195"/>
      <c r="S47" s="195"/>
      <c r="T47" s="195"/>
      <c r="U47" s="195"/>
      <c r="V47" s="195"/>
      <c r="W47" s="195"/>
      <c r="X47" s="195"/>
      <c r="Y47" s="195"/>
    </row>
    <row r="48" spans="1:25" s="264" customFormat="1" ht="12.75" customHeight="1" x14ac:dyDescent="0.3">
      <c r="A48" s="195"/>
      <c r="B48" s="662"/>
      <c r="C48" s="663"/>
      <c r="D48" s="663"/>
      <c r="E48" s="663"/>
      <c r="F48" s="663"/>
      <c r="G48" s="663"/>
      <c r="H48" s="663"/>
      <c r="I48" s="663"/>
      <c r="J48" s="663"/>
      <c r="K48" s="663"/>
      <c r="L48" s="663"/>
      <c r="M48" s="663"/>
      <c r="N48" s="663"/>
      <c r="O48" s="664"/>
      <c r="P48" s="195"/>
      <c r="Q48" s="195"/>
      <c r="R48" s="195"/>
      <c r="S48" s="195"/>
      <c r="T48" s="195"/>
      <c r="U48" s="195"/>
      <c r="V48" s="195"/>
      <c r="W48" s="195"/>
      <c r="X48" s="195"/>
      <c r="Y48" s="195"/>
    </row>
    <row r="49" spans="1:25" s="264" customFormat="1" ht="12.75" customHeight="1" x14ac:dyDescent="0.3">
      <c r="A49" s="195"/>
      <c r="B49" s="662"/>
      <c r="C49" s="663"/>
      <c r="D49" s="663"/>
      <c r="E49" s="663"/>
      <c r="F49" s="663"/>
      <c r="G49" s="663"/>
      <c r="H49" s="663"/>
      <c r="I49" s="663"/>
      <c r="J49" s="663"/>
      <c r="K49" s="663"/>
      <c r="L49" s="663"/>
      <c r="M49" s="663"/>
      <c r="N49" s="663"/>
      <c r="O49" s="664"/>
      <c r="P49" s="195"/>
      <c r="Q49" s="195"/>
      <c r="R49" s="195"/>
      <c r="S49" s="195"/>
      <c r="T49" s="195"/>
      <c r="U49" s="195"/>
      <c r="V49" s="195"/>
      <c r="W49" s="195"/>
      <c r="X49" s="195"/>
      <c r="Y49" s="195"/>
    </row>
    <row r="50" spans="1:25" s="264" customFormat="1" ht="12.75" customHeight="1" x14ac:dyDescent="0.3">
      <c r="A50" s="195"/>
      <c r="B50" s="662"/>
      <c r="C50" s="663"/>
      <c r="D50" s="663"/>
      <c r="E50" s="663"/>
      <c r="F50" s="663"/>
      <c r="G50" s="663"/>
      <c r="H50" s="663"/>
      <c r="I50" s="663"/>
      <c r="J50" s="663"/>
      <c r="K50" s="663"/>
      <c r="L50" s="663"/>
      <c r="M50" s="663"/>
      <c r="N50" s="663"/>
      <c r="O50" s="664"/>
      <c r="P50" s="195"/>
      <c r="Q50" s="195"/>
      <c r="R50" s="195"/>
      <c r="S50" s="195"/>
      <c r="T50" s="195"/>
      <c r="U50" s="195"/>
      <c r="V50" s="195"/>
      <c r="W50" s="195"/>
      <c r="X50" s="195"/>
      <c r="Y50" s="195"/>
    </row>
    <row r="51" spans="1:25" s="264" customFormat="1" ht="12.75" customHeight="1" x14ac:dyDescent="0.3">
      <c r="A51" s="195"/>
      <c r="B51" s="662"/>
      <c r="C51" s="663"/>
      <c r="D51" s="663"/>
      <c r="E51" s="663"/>
      <c r="F51" s="663"/>
      <c r="G51" s="663"/>
      <c r="H51" s="663"/>
      <c r="I51" s="663"/>
      <c r="J51" s="663"/>
      <c r="K51" s="663"/>
      <c r="L51" s="663"/>
      <c r="M51" s="663"/>
      <c r="N51" s="663"/>
      <c r="O51" s="664"/>
      <c r="P51" s="195"/>
      <c r="Q51" s="195"/>
      <c r="R51" s="195"/>
      <c r="S51" s="195"/>
      <c r="T51" s="195"/>
      <c r="U51" s="195"/>
      <c r="V51" s="195"/>
      <c r="W51" s="195"/>
      <c r="X51" s="195"/>
      <c r="Y51" s="195"/>
    </row>
    <row r="52" spans="1:25" s="264" customFormat="1" ht="12.75" customHeight="1" x14ac:dyDescent="0.3">
      <c r="A52" s="195"/>
      <c r="B52" s="662"/>
      <c r="C52" s="663"/>
      <c r="D52" s="663"/>
      <c r="E52" s="663"/>
      <c r="F52" s="663"/>
      <c r="G52" s="663"/>
      <c r="H52" s="663"/>
      <c r="I52" s="663"/>
      <c r="J52" s="663"/>
      <c r="K52" s="663"/>
      <c r="L52" s="663"/>
      <c r="M52" s="663"/>
      <c r="N52" s="663"/>
      <c r="O52" s="664"/>
      <c r="P52" s="195"/>
      <c r="Q52" s="195"/>
      <c r="R52" s="195"/>
      <c r="S52" s="195"/>
      <c r="T52" s="195"/>
      <c r="U52" s="195"/>
      <c r="V52" s="195"/>
      <c r="W52" s="195"/>
      <c r="X52" s="195"/>
      <c r="Y52" s="195"/>
    </row>
    <row r="53" spans="1:25" s="264" customFormat="1" ht="12.75" customHeight="1" x14ac:dyDescent="0.3">
      <c r="A53" s="195"/>
      <c r="B53" s="662"/>
      <c r="C53" s="663"/>
      <c r="D53" s="663"/>
      <c r="E53" s="663"/>
      <c r="F53" s="663"/>
      <c r="G53" s="663"/>
      <c r="H53" s="663"/>
      <c r="I53" s="663"/>
      <c r="J53" s="663"/>
      <c r="K53" s="663"/>
      <c r="L53" s="663"/>
      <c r="M53" s="663"/>
      <c r="N53" s="663"/>
      <c r="O53" s="664"/>
      <c r="P53" s="195"/>
      <c r="Q53" s="195"/>
      <c r="R53" s="195"/>
      <c r="S53" s="195"/>
      <c r="T53" s="195"/>
      <c r="U53" s="195"/>
      <c r="V53" s="195"/>
      <c r="W53" s="195"/>
      <c r="X53" s="195"/>
      <c r="Y53" s="195"/>
    </row>
    <row r="54" spans="1:25" s="264" customFormat="1" ht="12.75" customHeight="1" x14ac:dyDescent="0.3">
      <c r="A54" s="195"/>
      <c r="B54" s="662"/>
      <c r="C54" s="663"/>
      <c r="D54" s="663"/>
      <c r="E54" s="663"/>
      <c r="F54" s="663"/>
      <c r="G54" s="663"/>
      <c r="H54" s="663"/>
      <c r="I54" s="663"/>
      <c r="J54" s="663"/>
      <c r="K54" s="663"/>
      <c r="L54" s="663"/>
      <c r="M54" s="663"/>
      <c r="N54" s="663"/>
      <c r="O54" s="664"/>
      <c r="P54" s="195"/>
      <c r="Q54" s="195"/>
      <c r="R54" s="195"/>
      <c r="S54" s="195"/>
      <c r="T54" s="195"/>
      <c r="U54" s="195"/>
      <c r="V54" s="195"/>
      <c r="W54" s="195"/>
      <c r="X54" s="195"/>
      <c r="Y54" s="195"/>
    </row>
    <row r="55" spans="1:25" s="264" customFormat="1" ht="12.75" customHeight="1" x14ac:dyDescent="0.3">
      <c r="A55" s="195"/>
      <c r="B55" s="662"/>
      <c r="C55" s="663"/>
      <c r="D55" s="663"/>
      <c r="E55" s="663"/>
      <c r="F55" s="663"/>
      <c r="G55" s="663"/>
      <c r="H55" s="663"/>
      <c r="I55" s="663"/>
      <c r="J55" s="663"/>
      <c r="K55" s="663"/>
      <c r="L55" s="663"/>
      <c r="M55" s="663"/>
      <c r="N55" s="663"/>
      <c r="O55" s="664"/>
      <c r="P55" s="195"/>
      <c r="Q55" s="195"/>
      <c r="R55" s="195"/>
      <c r="S55" s="195"/>
      <c r="T55" s="195"/>
      <c r="U55" s="195"/>
      <c r="V55" s="195"/>
      <c r="W55" s="195"/>
      <c r="X55" s="195"/>
      <c r="Y55" s="195"/>
    </row>
    <row r="56" spans="1:25" s="264" customFormat="1" ht="12.75" customHeight="1" x14ac:dyDescent="0.3">
      <c r="A56" s="195"/>
      <c r="B56" s="662"/>
      <c r="C56" s="663"/>
      <c r="D56" s="663"/>
      <c r="E56" s="663"/>
      <c r="F56" s="663"/>
      <c r="G56" s="663"/>
      <c r="H56" s="663"/>
      <c r="I56" s="663"/>
      <c r="J56" s="663"/>
      <c r="K56" s="663"/>
      <c r="L56" s="663"/>
      <c r="M56" s="663"/>
      <c r="N56" s="663"/>
      <c r="O56" s="664"/>
      <c r="P56" s="195"/>
      <c r="Q56" s="195"/>
      <c r="R56" s="195"/>
      <c r="S56" s="195"/>
      <c r="T56" s="195"/>
      <c r="U56" s="195"/>
      <c r="V56" s="195"/>
      <c r="W56" s="195"/>
      <c r="X56" s="195"/>
      <c r="Y56" s="195"/>
    </row>
    <row r="57" spans="1:25" s="264" customFormat="1" ht="12.75" customHeight="1" x14ac:dyDescent="0.3">
      <c r="A57" s="195"/>
      <c r="B57" s="662"/>
      <c r="C57" s="663"/>
      <c r="D57" s="663"/>
      <c r="E57" s="663"/>
      <c r="F57" s="663"/>
      <c r="G57" s="663"/>
      <c r="H57" s="663"/>
      <c r="I57" s="663"/>
      <c r="J57" s="663"/>
      <c r="K57" s="663"/>
      <c r="L57" s="663"/>
      <c r="M57" s="663"/>
      <c r="N57" s="663"/>
      <c r="O57" s="664"/>
      <c r="P57" s="195"/>
      <c r="Q57" s="195"/>
      <c r="R57" s="195"/>
      <c r="S57" s="195"/>
      <c r="T57" s="195"/>
      <c r="U57" s="195"/>
      <c r="V57" s="195"/>
      <c r="W57" s="195"/>
      <c r="X57" s="195"/>
      <c r="Y57" s="195"/>
    </row>
    <row r="58" spans="1:25" s="264" customFormat="1" ht="12.75" customHeight="1" x14ac:dyDescent="0.3">
      <c r="A58" s="195"/>
      <c r="B58" s="662"/>
      <c r="C58" s="663"/>
      <c r="D58" s="663"/>
      <c r="E58" s="663"/>
      <c r="F58" s="663"/>
      <c r="G58" s="663"/>
      <c r="H58" s="663"/>
      <c r="I58" s="663"/>
      <c r="J58" s="663"/>
      <c r="K58" s="663"/>
      <c r="L58" s="663"/>
      <c r="M58" s="663"/>
      <c r="N58" s="663"/>
      <c r="O58" s="664"/>
      <c r="P58" s="195"/>
      <c r="Q58" s="195"/>
      <c r="R58" s="195"/>
      <c r="S58" s="195"/>
      <c r="T58" s="195"/>
      <c r="U58" s="195"/>
      <c r="V58" s="195"/>
      <c r="W58" s="195"/>
      <c r="X58" s="195"/>
      <c r="Y58" s="195"/>
    </row>
    <row r="59" spans="1:25" s="264" customFormat="1" ht="12.75" customHeight="1" x14ac:dyDescent="0.3">
      <c r="A59" s="195"/>
      <c r="B59" s="662"/>
      <c r="C59" s="663"/>
      <c r="D59" s="663"/>
      <c r="E59" s="663"/>
      <c r="F59" s="663"/>
      <c r="G59" s="663"/>
      <c r="H59" s="663"/>
      <c r="I59" s="663"/>
      <c r="J59" s="663"/>
      <c r="K59" s="663"/>
      <c r="L59" s="663"/>
      <c r="M59" s="663"/>
      <c r="N59" s="663"/>
      <c r="O59" s="664"/>
      <c r="P59" s="195"/>
      <c r="Q59" s="195"/>
      <c r="R59" s="195"/>
      <c r="S59" s="195"/>
      <c r="T59" s="195"/>
      <c r="U59" s="195"/>
      <c r="V59" s="195"/>
      <c r="W59" s="195"/>
      <c r="X59" s="195"/>
      <c r="Y59" s="195"/>
    </row>
    <row r="60" spans="1:25" s="264" customFormat="1" ht="12.75" customHeight="1" x14ac:dyDescent="0.3">
      <c r="A60" s="195"/>
      <c r="B60" s="662"/>
      <c r="C60" s="663"/>
      <c r="D60" s="663"/>
      <c r="E60" s="663"/>
      <c r="F60" s="663"/>
      <c r="G60" s="663"/>
      <c r="H60" s="663"/>
      <c r="I60" s="663"/>
      <c r="J60" s="663"/>
      <c r="K60" s="663"/>
      <c r="L60" s="663"/>
      <c r="M60" s="663"/>
      <c r="N60" s="663"/>
      <c r="O60" s="664"/>
      <c r="P60" s="195"/>
      <c r="Q60" s="195"/>
      <c r="R60" s="195"/>
      <c r="S60" s="195"/>
      <c r="T60" s="195"/>
      <c r="U60" s="195"/>
      <c r="V60" s="195"/>
      <c r="W60" s="195"/>
      <c r="X60" s="195"/>
      <c r="Y60" s="195"/>
    </row>
    <row r="61" spans="1:25" s="264" customFormat="1" ht="12.75" customHeight="1" x14ac:dyDescent="0.3">
      <c r="A61" s="195"/>
      <c r="B61" s="662"/>
      <c r="C61" s="663"/>
      <c r="D61" s="663"/>
      <c r="E61" s="663"/>
      <c r="F61" s="663"/>
      <c r="G61" s="663"/>
      <c r="H61" s="663"/>
      <c r="I61" s="663"/>
      <c r="J61" s="663"/>
      <c r="K61" s="663"/>
      <c r="L61" s="663"/>
      <c r="M61" s="663"/>
      <c r="N61" s="663"/>
      <c r="O61" s="664"/>
      <c r="P61" s="195"/>
      <c r="Q61" s="195"/>
      <c r="R61" s="195"/>
      <c r="S61" s="195"/>
      <c r="T61" s="195"/>
      <c r="U61" s="195"/>
      <c r="V61" s="195"/>
      <c r="W61" s="195"/>
      <c r="X61" s="195"/>
      <c r="Y61" s="195"/>
    </row>
    <row r="62" spans="1:25" s="264" customFormat="1" ht="12.75" customHeight="1" x14ac:dyDescent="0.3">
      <c r="A62" s="195"/>
      <c r="B62" s="662"/>
      <c r="C62" s="663"/>
      <c r="D62" s="663"/>
      <c r="E62" s="663"/>
      <c r="F62" s="663"/>
      <c r="G62" s="663"/>
      <c r="H62" s="663"/>
      <c r="I62" s="663"/>
      <c r="J62" s="663"/>
      <c r="K62" s="663"/>
      <c r="L62" s="663"/>
      <c r="M62" s="663"/>
      <c r="N62" s="663"/>
      <c r="O62" s="664"/>
      <c r="P62" s="195"/>
      <c r="Q62" s="195"/>
      <c r="R62" s="195"/>
      <c r="S62" s="195"/>
      <c r="T62" s="195"/>
      <c r="U62" s="195"/>
      <c r="V62" s="195"/>
      <c r="W62" s="195"/>
      <c r="X62" s="195"/>
      <c r="Y62" s="195"/>
    </row>
    <row r="63" spans="1:25" s="264" customFormat="1" ht="12.75" customHeight="1" x14ac:dyDescent="0.3">
      <c r="A63" s="195"/>
      <c r="B63" s="662"/>
      <c r="C63" s="663"/>
      <c r="D63" s="663"/>
      <c r="E63" s="663"/>
      <c r="F63" s="663"/>
      <c r="G63" s="663"/>
      <c r="H63" s="663"/>
      <c r="I63" s="663"/>
      <c r="J63" s="663"/>
      <c r="K63" s="663"/>
      <c r="L63" s="663"/>
      <c r="M63" s="663"/>
      <c r="N63" s="663"/>
      <c r="O63" s="664"/>
      <c r="P63" s="195"/>
      <c r="Q63" s="195"/>
      <c r="R63" s="195"/>
      <c r="S63" s="195"/>
      <c r="T63" s="195"/>
      <c r="U63" s="195"/>
      <c r="V63" s="195"/>
      <c r="W63" s="195"/>
      <c r="X63" s="195"/>
      <c r="Y63" s="195"/>
    </row>
    <row r="64" spans="1:25" s="264" customFormat="1" ht="12.75" customHeight="1" x14ac:dyDescent="0.3">
      <c r="A64" s="195"/>
      <c r="B64" s="662"/>
      <c r="C64" s="663"/>
      <c r="D64" s="663"/>
      <c r="E64" s="663"/>
      <c r="F64" s="663"/>
      <c r="G64" s="663"/>
      <c r="H64" s="663"/>
      <c r="I64" s="663"/>
      <c r="J64" s="663"/>
      <c r="K64" s="663"/>
      <c r="L64" s="663"/>
      <c r="M64" s="663"/>
      <c r="N64" s="663"/>
      <c r="O64" s="664"/>
      <c r="P64" s="195"/>
      <c r="Q64" s="195"/>
      <c r="R64" s="195"/>
      <c r="S64" s="195"/>
      <c r="T64" s="195"/>
      <c r="U64" s="195"/>
      <c r="V64" s="195"/>
      <c r="W64" s="195"/>
      <c r="X64" s="195"/>
      <c r="Y64" s="195"/>
    </row>
    <row r="65" spans="1:25" s="264" customFormat="1" ht="12.75" customHeight="1" x14ac:dyDescent="0.3">
      <c r="A65" s="195"/>
      <c r="B65" s="662"/>
      <c r="C65" s="663"/>
      <c r="D65" s="663"/>
      <c r="E65" s="663"/>
      <c r="F65" s="663"/>
      <c r="G65" s="663"/>
      <c r="H65" s="663"/>
      <c r="I65" s="663"/>
      <c r="J65" s="663"/>
      <c r="K65" s="663"/>
      <c r="L65" s="663"/>
      <c r="M65" s="663"/>
      <c r="N65" s="663"/>
      <c r="O65" s="664"/>
      <c r="P65" s="195"/>
      <c r="Q65" s="195"/>
      <c r="R65" s="195"/>
      <c r="S65" s="195"/>
      <c r="T65" s="195"/>
      <c r="U65" s="195"/>
      <c r="V65" s="195"/>
      <c r="W65" s="195"/>
      <c r="X65" s="195"/>
      <c r="Y65" s="195"/>
    </row>
    <row r="66" spans="1:25" s="264" customFormat="1" ht="12.75" customHeight="1" x14ac:dyDescent="0.3">
      <c r="A66" s="195"/>
      <c r="B66" s="662"/>
      <c r="C66" s="663"/>
      <c r="D66" s="663"/>
      <c r="E66" s="663"/>
      <c r="F66" s="663"/>
      <c r="G66" s="663"/>
      <c r="H66" s="663"/>
      <c r="I66" s="663"/>
      <c r="J66" s="663"/>
      <c r="K66" s="663"/>
      <c r="L66" s="663"/>
      <c r="M66" s="663"/>
      <c r="N66" s="663"/>
      <c r="O66" s="664"/>
      <c r="P66" s="195"/>
      <c r="Q66" s="195"/>
      <c r="R66" s="195"/>
      <c r="S66" s="195"/>
      <c r="T66" s="195"/>
      <c r="U66" s="195"/>
      <c r="V66" s="195"/>
      <c r="W66" s="195"/>
      <c r="X66" s="195"/>
      <c r="Y66" s="195"/>
    </row>
    <row r="67" spans="1:25" s="264" customFormat="1" ht="12.75" customHeight="1" x14ac:dyDescent="0.3">
      <c r="A67" s="195"/>
      <c r="B67" s="662"/>
      <c r="C67" s="663"/>
      <c r="D67" s="663"/>
      <c r="E67" s="663"/>
      <c r="F67" s="663"/>
      <c r="G67" s="663"/>
      <c r="H67" s="663"/>
      <c r="I67" s="663"/>
      <c r="J67" s="663"/>
      <c r="K67" s="663"/>
      <c r="L67" s="663"/>
      <c r="M67" s="663"/>
      <c r="N67" s="663"/>
      <c r="O67" s="664"/>
      <c r="P67" s="195"/>
      <c r="Q67" s="195"/>
      <c r="R67" s="195"/>
      <c r="S67" s="195"/>
      <c r="T67" s="195"/>
      <c r="U67" s="195"/>
      <c r="V67" s="195"/>
      <c r="W67" s="195"/>
      <c r="X67" s="195"/>
      <c r="Y67" s="195"/>
    </row>
    <row r="68" spans="1:25" s="264" customFormat="1" ht="12.75" customHeight="1" x14ac:dyDescent="0.3">
      <c r="A68" s="195"/>
      <c r="B68" s="662"/>
      <c r="C68" s="663"/>
      <c r="D68" s="663"/>
      <c r="E68" s="663"/>
      <c r="F68" s="663"/>
      <c r="G68" s="663"/>
      <c r="H68" s="663"/>
      <c r="I68" s="663"/>
      <c r="J68" s="663"/>
      <c r="K68" s="663"/>
      <c r="L68" s="663"/>
      <c r="M68" s="663"/>
      <c r="N68" s="663"/>
      <c r="O68" s="664"/>
      <c r="P68" s="195"/>
      <c r="Q68" s="195"/>
      <c r="R68" s="195"/>
      <c r="S68" s="195"/>
      <c r="T68" s="195"/>
      <c r="U68" s="195"/>
      <c r="V68" s="195"/>
      <c r="W68" s="195"/>
      <c r="X68" s="195"/>
      <c r="Y68" s="195"/>
    </row>
    <row r="69" spans="1:25" s="264" customFormat="1" ht="12.75" customHeight="1" x14ac:dyDescent="0.3">
      <c r="A69" s="195"/>
      <c r="B69" s="662"/>
      <c r="C69" s="663"/>
      <c r="D69" s="663"/>
      <c r="E69" s="663"/>
      <c r="F69" s="663"/>
      <c r="G69" s="663"/>
      <c r="H69" s="663"/>
      <c r="I69" s="663"/>
      <c r="J69" s="663"/>
      <c r="K69" s="663"/>
      <c r="L69" s="663"/>
      <c r="M69" s="663"/>
      <c r="N69" s="663"/>
      <c r="O69" s="664"/>
      <c r="P69" s="195"/>
      <c r="Q69" s="195"/>
      <c r="R69" s="195"/>
      <c r="S69" s="195"/>
      <c r="T69" s="195"/>
      <c r="U69" s="195"/>
      <c r="V69" s="195"/>
      <c r="W69" s="195"/>
      <c r="X69" s="195"/>
      <c r="Y69" s="195"/>
    </row>
    <row r="70" spans="1:25" s="264" customFormat="1" ht="12.75" customHeight="1" x14ac:dyDescent="0.3">
      <c r="A70" s="195"/>
      <c r="B70" s="662"/>
      <c r="C70" s="663"/>
      <c r="D70" s="663"/>
      <c r="E70" s="663"/>
      <c r="F70" s="663"/>
      <c r="G70" s="663"/>
      <c r="H70" s="663"/>
      <c r="I70" s="663"/>
      <c r="J70" s="663"/>
      <c r="K70" s="663"/>
      <c r="L70" s="663"/>
      <c r="M70" s="663"/>
      <c r="N70" s="663"/>
      <c r="O70" s="664"/>
      <c r="P70" s="195"/>
      <c r="Q70" s="195"/>
      <c r="R70" s="195"/>
      <c r="S70" s="195"/>
      <c r="T70" s="195"/>
      <c r="U70" s="195"/>
      <c r="V70" s="195"/>
      <c r="W70" s="195"/>
      <c r="X70" s="195"/>
      <c r="Y70" s="195"/>
    </row>
    <row r="71" spans="1:25" s="264" customFormat="1" ht="12.75" customHeight="1" x14ac:dyDescent="0.3">
      <c r="A71" s="195"/>
      <c r="B71" s="662"/>
      <c r="C71" s="663"/>
      <c r="D71" s="663"/>
      <c r="E71" s="663"/>
      <c r="F71" s="663"/>
      <c r="G71" s="663"/>
      <c r="H71" s="663"/>
      <c r="I71" s="663"/>
      <c r="J71" s="663"/>
      <c r="K71" s="663"/>
      <c r="L71" s="663"/>
      <c r="M71" s="663"/>
      <c r="N71" s="663"/>
      <c r="O71" s="664"/>
      <c r="P71" s="195"/>
      <c r="Q71" s="195"/>
      <c r="R71" s="195"/>
      <c r="S71" s="195"/>
      <c r="T71" s="195"/>
      <c r="U71" s="195"/>
      <c r="V71" s="195"/>
      <c r="W71" s="195"/>
      <c r="X71" s="195"/>
      <c r="Y71" s="195"/>
    </row>
    <row r="72" spans="1:25" s="264" customFormat="1" ht="12.75" customHeight="1" thickBot="1" x14ac:dyDescent="0.35">
      <c r="A72" s="195"/>
      <c r="B72" s="665"/>
      <c r="C72" s="666"/>
      <c r="D72" s="666"/>
      <c r="E72" s="666"/>
      <c r="F72" s="666"/>
      <c r="G72" s="666"/>
      <c r="H72" s="666"/>
      <c r="I72" s="666"/>
      <c r="J72" s="666"/>
      <c r="K72" s="666"/>
      <c r="L72" s="666"/>
      <c r="M72" s="666"/>
      <c r="N72" s="666"/>
      <c r="O72" s="667"/>
      <c r="P72" s="195"/>
      <c r="Q72" s="195"/>
      <c r="R72" s="195"/>
      <c r="S72" s="195"/>
      <c r="T72" s="195"/>
      <c r="U72" s="195"/>
      <c r="V72" s="195"/>
      <c r="W72" s="195"/>
      <c r="X72" s="195"/>
      <c r="Y72" s="195"/>
    </row>
    <row r="73" spans="1:25" s="264" customFormat="1" ht="12.75" customHeight="1" x14ac:dyDescent="0.3">
      <c r="A73" s="195"/>
      <c r="B73" s="195"/>
      <c r="C73" s="195"/>
      <c r="D73" s="195"/>
      <c r="E73" s="195"/>
      <c r="F73" s="195"/>
      <c r="G73" s="195"/>
      <c r="H73" s="195"/>
      <c r="I73" s="195"/>
      <c r="J73" s="195"/>
      <c r="K73" s="195"/>
      <c r="L73" s="195"/>
      <c r="M73" s="195"/>
      <c r="N73" s="195"/>
      <c r="O73" s="195"/>
      <c r="P73" s="195"/>
      <c r="Q73" s="195"/>
      <c r="R73" s="195"/>
      <c r="S73" s="195"/>
      <c r="T73" s="195"/>
      <c r="U73" s="195"/>
      <c r="V73" s="195"/>
      <c r="W73" s="195"/>
      <c r="X73" s="195"/>
      <c r="Y73" s="195"/>
    </row>
    <row r="74" spans="1:25" s="264" customFormat="1" ht="12.75" customHeight="1" x14ac:dyDescent="0.3">
      <c r="A74" s="195"/>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row>
    <row r="75" spans="1:25" s="264" customFormat="1" ht="12.75" customHeight="1" x14ac:dyDescent="0.3">
      <c r="A75" s="185"/>
      <c r="B75" s="214" t="s">
        <v>228</v>
      </c>
      <c r="C75" s="185"/>
      <c r="D75" s="185"/>
      <c r="E75" s="185"/>
      <c r="F75" s="195"/>
      <c r="G75" s="195"/>
      <c r="H75" s="195"/>
      <c r="I75" s="195"/>
      <c r="J75" s="195"/>
      <c r="K75" s="195"/>
      <c r="L75" s="195"/>
      <c r="M75" s="195"/>
      <c r="N75" s="195"/>
      <c r="O75" s="195"/>
      <c r="P75" s="195"/>
      <c r="Q75" s="195"/>
      <c r="R75" s="195"/>
      <c r="S75" s="195"/>
      <c r="T75" s="195"/>
      <c r="U75" s="195"/>
      <c r="V75" s="195"/>
      <c r="W75" s="195"/>
      <c r="X75" s="195"/>
      <c r="Y75" s="195"/>
    </row>
    <row r="76" spans="1:25" s="264" customFormat="1" ht="12.75" customHeight="1" x14ac:dyDescent="0.3">
      <c r="A76" s="195"/>
      <c r="B76" s="195"/>
      <c r="C76" s="195"/>
      <c r="D76" s="195"/>
      <c r="E76" s="195"/>
      <c r="F76" s="195"/>
      <c r="G76" s="195"/>
      <c r="H76" s="195"/>
      <c r="I76" s="195"/>
      <c r="J76" s="195"/>
      <c r="K76" s="195"/>
      <c r="L76" s="195"/>
      <c r="M76" s="195"/>
      <c r="N76" s="195"/>
      <c r="O76" s="195"/>
      <c r="P76" s="195"/>
      <c r="Q76" s="195"/>
      <c r="R76" s="195"/>
      <c r="S76" s="195"/>
      <c r="T76" s="195"/>
      <c r="U76" s="195"/>
      <c r="V76" s="195"/>
      <c r="W76" s="195"/>
      <c r="X76" s="195"/>
      <c r="Y76" s="195"/>
    </row>
    <row r="77" spans="1:25" s="264" customFormat="1" ht="12.75" customHeight="1" thickBot="1" x14ac:dyDescent="0.35">
      <c r="A77" s="195"/>
      <c r="B77" s="195"/>
      <c r="C77" s="195"/>
      <c r="D77" s="195"/>
      <c r="E77" s="195"/>
      <c r="F77" s="195"/>
      <c r="G77" s="195"/>
      <c r="H77" s="195"/>
      <c r="I77" s="195"/>
      <c r="J77" s="195"/>
      <c r="K77" s="195"/>
      <c r="L77" s="195"/>
      <c r="M77" s="195"/>
      <c r="N77" s="195"/>
      <c r="O77" s="195"/>
      <c r="P77" s="195"/>
      <c r="Q77" s="195"/>
      <c r="R77" s="195"/>
      <c r="S77" s="195"/>
      <c r="T77" s="195"/>
      <c r="U77" s="195"/>
      <c r="V77" s="195"/>
      <c r="W77" s="195"/>
      <c r="X77" s="195"/>
      <c r="Y77" s="195"/>
    </row>
    <row r="78" spans="1:25" s="264" customFormat="1" ht="12.75" customHeight="1" thickBot="1" x14ac:dyDescent="0.35">
      <c r="A78" s="195"/>
      <c r="B78" s="348"/>
      <c r="C78" s="349"/>
      <c r="D78" s="349"/>
      <c r="E78" s="678" t="s">
        <v>83</v>
      </c>
      <c r="F78" s="678"/>
      <c r="G78" s="678"/>
      <c r="H78" s="678" t="s">
        <v>212</v>
      </c>
      <c r="I78" s="678"/>
      <c r="J78" s="679"/>
      <c r="K78" s="195"/>
      <c r="L78" s="195"/>
      <c r="M78" s="195"/>
      <c r="N78" s="195"/>
      <c r="O78" s="195"/>
      <c r="P78" s="195"/>
      <c r="Q78" s="195"/>
      <c r="R78" s="195"/>
      <c r="S78" s="195"/>
      <c r="T78" s="195"/>
      <c r="U78" s="195"/>
      <c r="V78" s="195"/>
      <c r="W78" s="195"/>
      <c r="X78" s="195"/>
      <c r="Y78" s="195"/>
    </row>
    <row r="79" spans="1:25" s="264" customFormat="1" ht="12.75" customHeight="1" thickBot="1" x14ac:dyDescent="0.35">
      <c r="A79" s="195"/>
      <c r="B79" s="348" t="s">
        <v>102</v>
      </c>
      <c r="C79" s="349" t="s">
        <v>103</v>
      </c>
      <c r="D79" s="349" t="s">
        <v>109</v>
      </c>
      <c r="E79" s="349" t="s">
        <v>99</v>
      </c>
      <c r="F79" s="349" t="s">
        <v>100</v>
      </c>
      <c r="G79" s="349" t="s">
        <v>101</v>
      </c>
      <c r="H79" s="349" t="s">
        <v>104</v>
      </c>
      <c r="I79" s="349" t="s">
        <v>106</v>
      </c>
      <c r="J79" s="350" t="s">
        <v>105</v>
      </c>
      <c r="K79" s="195"/>
      <c r="L79" s="195"/>
      <c r="M79" s="195"/>
      <c r="N79" s="195"/>
      <c r="O79" s="195"/>
      <c r="P79" s="195"/>
      <c r="Q79" s="195"/>
      <c r="R79" s="195"/>
      <c r="S79" s="195"/>
      <c r="T79" s="195"/>
      <c r="U79" s="195"/>
      <c r="V79" s="195"/>
      <c r="W79" s="195"/>
      <c r="X79" s="195"/>
      <c r="Y79" s="195"/>
    </row>
    <row r="80" spans="1:25" s="264" customFormat="1" ht="12.75" customHeight="1" x14ac:dyDescent="0.3">
      <c r="A80" s="195"/>
      <c r="B80" s="554" t="s">
        <v>477</v>
      </c>
      <c r="C80" s="555" t="s">
        <v>112</v>
      </c>
      <c r="D80" s="556"/>
      <c r="E80" s="557" t="s">
        <v>16</v>
      </c>
      <c r="F80" s="557" t="s">
        <v>16</v>
      </c>
      <c r="G80" s="557" t="s">
        <v>16</v>
      </c>
      <c r="H80" s="557" t="s">
        <v>16</v>
      </c>
      <c r="I80" s="557">
        <v>272.89999999999998</v>
      </c>
      <c r="J80" s="558">
        <v>327.48</v>
      </c>
      <c r="K80" s="195"/>
      <c r="L80" s="195"/>
      <c r="M80" s="195"/>
      <c r="N80" s="195"/>
      <c r="O80" s="195"/>
      <c r="P80" s="195"/>
      <c r="Q80" s="195"/>
      <c r="R80" s="195"/>
      <c r="S80" s="195"/>
      <c r="T80" s="195"/>
      <c r="U80" s="195"/>
      <c r="V80" s="195"/>
      <c r="W80" s="195"/>
      <c r="X80" s="195"/>
      <c r="Y80" s="195"/>
    </row>
    <row r="81" spans="1:25" s="264" customFormat="1" ht="12.75" customHeight="1" x14ac:dyDescent="0.3">
      <c r="A81" s="195"/>
      <c r="B81" s="470" t="s">
        <v>511</v>
      </c>
      <c r="C81" s="73" t="s">
        <v>112</v>
      </c>
      <c r="D81" s="351"/>
      <c r="E81" s="354" t="s">
        <v>16</v>
      </c>
      <c r="F81" s="354" t="s">
        <v>16</v>
      </c>
      <c r="G81" s="354" t="s">
        <v>16</v>
      </c>
      <c r="H81" s="354" t="s">
        <v>16</v>
      </c>
      <c r="I81" s="354">
        <v>272.89999999999998</v>
      </c>
      <c r="J81" s="355">
        <v>327.48</v>
      </c>
      <c r="K81" s="195"/>
      <c r="L81" s="195"/>
      <c r="M81" s="195"/>
      <c r="N81" s="195"/>
      <c r="O81" s="195"/>
      <c r="P81" s="195"/>
      <c r="Q81" s="195"/>
      <c r="R81" s="195"/>
      <c r="S81" s="195"/>
      <c r="T81" s="195"/>
      <c r="U81" s="195"/>
      <c r="V81" s="195"/>
      <c r="W81" s="195"/>
      <c r="X81" s="195"/>
      <c r="Y81" s="195"/>
    </row>
    <row r="82" spans="1:25" s="264" customFormat="1" ht="12.75" customHeight="1" x14ac:dyDescent="0.3">
      <c r="A82" s="195"/>
      <c r="B82" s="470" t="s">
        <v>63</v>
      </c>
      <c r="C82" s="73" t="s">
        <v>112</v>
      </c>
      <c r="D82" s="351"/>
      <c r="E82" s="354" t="s">
        <v>16</v>
      </c>
      <c r="F82" s="354">
        <v>333.66</v>
      </c>
      <c r="G82" s="354">
        <v>408.74</v>
      </c>
      <c r="H82" s="354">
        <v>333.8</v>
      </c>
      <c r="I82" s="354">
        <v>400.11</v>
      </c>
      <c r="J82" s="355">
        <v>463.32</v>
      </c>
      <c r="K82" s="195"/>
      <c r="L82" s="195"/>
      <c r="M82" s="195"/>
      <c r="N82" s="195"/>
      <c r="O82" s="195"/>
      <c r="P82" s="195"/>
      <c r="Q82" s="195"/>
      <c r="R82" s="195"/>
      <c r="S82" s="195"/>
      <c r="T82" s="195"/>
      <c r="U82" s="195"/>
      <c r="V82" s="195"/>
      <c r="W82" s="195"/>
      <c r="X82" s="195"/>
      <c r="Y82" s="195"/>
    </row>
    <row r="83" spans="1:25" s="264" customFormat="1" ht="12.75" customHeight="1" x14ac:dyDescent="0.3">
      <c r="A83" s="195"/>
      <c r="B83" s="470" t="s">
        <v>512</v>
      </c>
      <c r="C83" s="73" t="s">
        <v>112</v>
      </c>
      <c r="D83" s="351"/>
      <c r="E83" s="354" t="s">
        <v>16</v>
      </c>
      <c r="F83" s="354">
        <v>413.42</v>
      </c>
      <c r="G83" s="354">
        <v>492.06</v>
      </c>
      <c r="H83" s="354">
        <v>346.47</v>
      </c>
      <c r="I83" s="354">
        <v>407.15</v>
      </c>
      <c r="J83" s="355">
        <v>489.99</v>
      </c>
      <c r="K83" s="195"/>
      <c r="L83" s="195"/>
      <c r="M83" s="195"/>
      <c r="N83" s="195"/>
      <c r="O83" s="195"/>
      <c r="P83" s="195"/>
      <c r="Q83" s="195"/>
      <c r="R83" s="195"/>
      <c r="S83" s="195"/>
      <c r="T83" s="195"/>
      <c r="U83" s="195"/>
      <c r="V83" s="195"/>
      <c r="W83" s="195"/>
      <c r="X83" s="195"/>
      <c r="Y83" s="195"/>
    </row>
    <row r="84" spans="1:25" s="264" customFormat="1" ht="12.75" customHeight="1" x14ac:dyDescent="0.3">
      <c r="A84" s="195"/>
      <c r="B84" s="470" t="s">
        <v>513</v>
      </c>
      <c r="C84" s="73" t="s">
        <v>112</v>
      </c>
      <c r="D84" s="351"/>
      <c r="E84" s="354" t="s">
        <v>16</v>
      </c>
      <c r="F84" s="354">
        <v>442.62</v>
      </c>
      <c r="G84" s="354">
        <v>553.26</v>
      </c>
      <c r="H84" s="354">
        <v>549.70000000000005</v>
      </c>
      <c r="I84" s="354">
        <v>634.17999999999995</v>
      </c>
      <c r="J84" s="355" t="s">
        <v>16</v>
      </c>
      <c r="K84" s="195"/>
      <c r="L84" s="195"/>
      <c r="M84" s="195"/>
      <c r="N84" s="195"/>
      <c r="O84" s="195"/>
      <c r="P84" s="195"/>
      <c r="Q84" s="195"/>
      <c r="R84" s="195"/>
      <c r="S84" s="195"/>
      <c r="T84" s="195"/>
      <c r="U84" s="195"/>
      <c r="V84" s="195"/>
      <c r="W84" s="195"/>
      <c r="X84" s="195"/>
      <c r="Y84" s="195"/>
    </row>
    <row r="85" spans="1:25" s="264" customFormat="1" ht="12.75" customHeight="1" x14ac:dyDescent="0.3">
      <c r="A85" s="195"/>
      <c r="B85" s="470" t="s">
        <v>514</v>
      </c>
      <c r="C85" s="73" t="s">
        <v>112</v>
      </c>
      <c r="D85" s="351"/>
      <c r="E85" s="354" t="s">
        <v>16</v>
      </c>
      <c r="F85" s="354" t="s">
        <v>16</v>
      </c>
      <c r="G85" s="354" t="s">
        <v>16</v>
      </c>
      <c r="H85" s="354" t="s">
        <v>16</v>
      </c>
      <c r="I85" s="354">
        <v>339.39</v>
      </c>
      <c r="J85" s="355">
        <v>369.66</v>
      </c>
      <c r="K85" s="195"/>
      <c r="L85" s="195"/>
      <c r="M85" s="195"/>
      <c r="N85" s="195"/>
      <c r="O85" s="195"/>
      <c r="P85" s="195"/>
      <c r="Q85" s="195"/>
      <c r="R85" s="195"/>
      <c r="S85" s="195"/>
      <c r="T85" s="195"/>
      <c r="U85" s="195"/>
      <c r="V85" s="195"/>
      <c r="W85" s="195"/>
      <c r="X85" s="195"/>
      <c r="Y85" s="195"/>
    </row>
    <row r="86" spans="1:25" s="264" customFormat="1" ht="12.75" customHeight="1" x14ac:dyDescent="0.3">
      <c r="A86" s="195"/>
      <c r="B86" s="470" t="s">
        <v>515</v>
      </c>
      <c r="C86" s="73" t="s">
        <v>112</v>
      </c>
      <c r="D86" s="351"/>
      <c r="E86" s="354" t="s">
        <v>16</v>
      </c>
      <c r="F86" s="354" t="s">
        <v>16</v>
      </c>
      <c r="G86" s="354" t="s">
        <v>16</v>
      </c>
      <c r="H86" s="354" t="s">
        <v>16</v>
      </c>
      <c r="I86" s="354">
        <v>423.39</v>
      </c>
      <c r="J86" s="355">
        <v>495.38</v>
      </c>
      <c r="K86" s="195"/>
      <c r="L86" s="195"/>
      <c r="M86" s="195"/>
      <c r="N86" s="195"/>
      <c r="O86" s="195"/>
      <c r="P86" s="195"/>
      <c r="Q86" s="195"/>
      <c r="R86" s="195"/>
      <c r="S86" s="195"/>
      <c r="T86" s="195"/>
      <c r="U86" s="195"/>
      <c r="V86" s="195"/>
      <c r="W86" s="195"/>
      <c r="X86" s="195"/>
      <c r="Y86" s="195"/>
    </row>
    <row r="87" spans="1:25" s="264" customFormat="1" ht="12.75" customHeight="1" x14ac:dyDescent="0.3">
      <c r="A87" s="195"/>
      <c r="B87" s="470" t="s">
        <v>497</v>
      </c>
      <c r="C87" s="73" t="s">
        <v>112</v>
      </c>
      <c r="D87" s="351"/>
      <c r="E87" s="354">
        <v>315.66666666666669</v>
      </c>
      <c r="F87" s="354">
        <v>372.33333333333331</v>
      </c>
      <c r="G87" s="354">
        <v>417.5</v>
      </c>
      <c r="H87" s="354">
        <v>380.83333333333331</v>
      </c>
      <c r="I87" s="354">
        <v>438</v>
      </c>
      <c r="J87" s="355">
        <v>516.91666666666663</v>
      </c>
      <c r="K87" s="195"/>
      <c r="L87" s="195"/>
      <c r="M87" s="195"/>
      <c r="N87" s="195"/>
      <c r="O87" s="195"/>
      <c r="P87" s="195"/>
      <c r="Q87" s="195"/>
      <c r="R87" s="195"/>
      <c r="S87" s="195"/>
      <c r="T87" s="195"/>
      <c r="U87" s="195"/>
      <c r="V87" s="195"/>
      <c r="W87" s="195"/>
      <c r="X87" s="195"/>
      <c r="Y87" s="195"/>
    </row>
    <row r="88" spans="1:25" s="264" customFormat="1" ht="12.75" customHeight="1" x14ac:dyDescent="0.3">
      <c r="A88" s="195"/>
      <c r="B88" s="470" t="s">
        <v>498</v>
      </c>
      <c r="C88" s="73" t="s">
        <v>112</v>
      </c>
      <c r="D88" s="351"/>
      <c r="E88" s="354">
        <v>317</v>
      </c>
      <c r="F88" s="354">
        <v>374.5</v>
      </c>
      <c r="G88" s="354">
        <v>419.66666666666669</v>
      </c>
      <c r="H88" s="354">
        <v>440.5</v>
      </c>
      <c r="I88" s="354">
        <v>506.33333333333331</v>
      </c>
      <c r="J88" s="355">
        <v>597.58333333333337</v>
      </c>
      <c r="K88" s="195"/>
      <c r="L88" s="195"/>
      <c r="M88" s="195"/>
      <c r="N88" s="195"/>
      <c r="O88" s="195"/>
      <c r="P88" s="195"/>
      <c r="Q88" s="195"/>
      <c r="R88" s="195"/>
      <c r="S88" s="195"/>
      <c r="T88" s="195"/>
      <c r="U88" s="195"/>
      <c r="V88" s="195"/>
      <c r="W88" s="195"/>
      <c r="X88" s="195"/>
      <c r="Y88" s="195"/>
    </row>
    <row r="89" spans="1:25" s="264" customFormat="1" ht="12.75" customHeight="1" x14ac:dyDescent="0.3">
      <c r="A89" s="195"/>
      <c r="B89" s="470" t="s">
        <v>499</v>
      </c>
      <c r="C89" s="73" t="s">
        <v>112</v>
      </c>
      <c r="D89" s="351"/>
      <c r="E89" s="354">
        <v>389.83333333333331</v>
      </c>
      <c r="F89" s="354">
        <v>460.16666666666669</v>
      </c>
      <c r="G89" s="354">
        <v>515.66666666666663</v>
      </c>
      <c r="H89" s="354">
        <v>521.5</v>
      </c>
      <c r="I89" s="354">
        <v>599.75</v>
      </c>
      <c r="J89" s="355">
        <v>707.66666666666663</v>
      </c>
      <c r="K89" s="195"/>
      <c r="L89" s="195"/>
      <c r="M89" s="195"/>
      <c r="N89" s="195"/>
      <c r="O89" s="195"/>
      <c r="P89" s="195"/>
      <c r="Q89" s="195"/>
      <c r="R89" s="195"/>
      <c r="S89" s="195"/>
      <c r="T89" s="195"/>
      <c r="U89" s="195"/>
      <c r="V89" s="195"/>
      <c r="W89" s="195"/>
      <c r="X89" s="195"/>
      <c r="Y89" s="195"/>
    </row>
    <row r="90" spans="1:25" s="264" customFormat="1" ht="12.75" customHeight="1" x14ac:dyDescent="0.3">
      <c r="A90" s="195"/>
      <c r="B90" s="470" t="s">
        <v>500</v>
      </c>
      <c r="C90" s="73" t="s">
        <v>112</v>
      </c>
      <c r="D90" s="351"/>
      <c r="E90" s="354">
        <v>413</v>
      </c>
      <c r="F90" s="354">
        <v>487.16666666666669</v>
      </c>
      <c r="G90" s="354">
        <v>546.16666666666663</v>
      </c>
      <c r="H90" s="354">
        <v>539</v>
      </c>
      <c r="I90" s="354">
        <v>619.83333333333337</v>
      </c>
      <c r="J90" s="355">
        <v>731.41666666666663</v>
      </c>
      <c r="K90" s="195"/>
      <c r="L90" s="195"/>
      <c r="M90" s="195"/>
      <c r="N90" s="195"/>
      <c r="O90" s="195"/>
      <c r="P90" s="195"/>
      <c r="Q90" s="195"/>
      <c r="R90" s="195"/>
      <c r="S90" s="195"/>
      <c r="T90" s="195"/>
      <c r="U90" s="195"/>
      <c r="V90" s="195"/>
      <c r="W90" s="195"/>
      <c r="X90" s="195"/>
      <c r="Y90" s="195"/>
    </row>
    <row r="91" spans="1:25" s="264" customFormat="1" ht="12.75" customHeight="1" x14ac:dyDescent="0.3">
      <c r="A91" s="195"/>
      <c r="B91" s="470" t="s">
        <v>501</v>
      </c>
      <c r="C91" s="73" t="s">
        <v>112</v>
      </c>
      <c r="D91" s="351"/>
      <c r="E91" s="354">
        <v>502</v>
      </c>
      <c r="F91" s="354">
        <v>591.83333333333337</v>
      </c>
      <c r="G91" s="354">
        <v>663.66666666666663</v>
      </c>
      <c r="H91" s="354">
        <v>721.83333333333337</v>
      </c>
      <c r="I91" s="354">
        <v>830.16666666666663</v>
      </c>
      <c r="J91" s="355">
        <v>979.66666666666663</v>
      </c>
      <c r="K91" s="195"/>
      <c r="L91" s="195"/>
      <c r="M91" s="195"/>
      <c r="N91" s="195"/>
      <c r="O91" s="195"/>
      <c r="P91" s="195"/>
      <c r="Q91" s="195"/>
      <c r="R91" s="195"/>
      <c r="S91" s="195"/>
      <c r="T91" s="195"/>
      <c r="U91" s="195"/>
      <c r="V91" s="195"/>
      <c r="W91" s="195"/>
      <c r="X91" s="195"/>
      <c r="Y91" s="195"/>
    </row>
    <row r="92" spans="1:25" s="264" customFormat="1" ht="12.75" customHeight="1" x14ac:dyDescent="0.3">
      <c r="A92" s="195"/>
      <c r="B92" s="470" t="s">
        <v>502</v>
      </c>
      <c r="C92" s="73" t="s">
        <v>112</v>
      </c>
      <c r="D92" s="351"/>
      <c r="E92" s="354">
        <v>563.33333333333337</v>
      </c>
      <c r="F92" s="354">
        <v>664.66666666666663</v>
      </c>
      <c r="G92" s="354">
        <v>745</v>
      </c>
      <c r="H92" s="354">
        <v>835.58333333333337</v>
      </c>
      <c r="I92" s="354">
        <v>960.91666666666663</v>
      </c>
      <c r="J92" s="355">
        <v>1133.8333333333333</v>
      </c>
      <c r="K92" s="195"/>
      <c r="L92" s="195"/>
      <c r="M92" s="195"/>
      <c r="N92" s="195"/>
      <c r="O92" s="195"/>
      <c r="P92" s="195"/>
      <c r="Q92" s="195"/>
      <c r="R92" s="195"/>
      <c r="S92" s="195"/>
      <c r="T92" s="195"/>
      <c r="U92" s="195"/>
      <c r="V92" s="195"/>
      <c r="W92" s="195"/>
      <c r="X92" s="195"/>
      <c r="Y92" s="195"/>
    </row>
    <row r="93" spans="1:25" s="264" customFormat="1" ht="12.75" customHeight="1" x14ac:dyDescent="0.3">
      <c r="A93" s="195"/>
      <c r="B93" s="470" t="s">
        <v>503</v>
      </c>
      <c r="C93" s="73" t="s">
        <v>112</v>
      </c>
      <c r="D93" s="351"/>
      <c r="E93" s="354">
        <v>709.5</v>
      </c>
      <c r="F93" s="354">
        <v>836.83333333333337</v>
      </c>
      <c r="G93" s="354">
        <v>938.16666666666663</v>
      </c>
      <c r="H93" s="354">
        <v>1018.3333333333334</v>
      </c>
      <c r="I93" s="354">
        <v>1171.25</v>
      </c>
      <c r="J93" s="355">
        <v>1382</v>
      </c>
      <c r="K93" s="195"/>
      <c r="L93" s="195"/>
      <c r="M93" s="195"/>
      <c r="N93" s="195"/>
      <c r="O93" s="195"/>
      <c r="P93" s="195"/>
      <c r="Q93" s="195"/>
      <c r="R93" s="195"/>
      <c r="S93" s="195"/>
      <c r="T93" s="195"/>
      <c r="U93" s="195"/>
      <c r="V93" s="195"/>
      <c r="W93" s="195"/>
      <c r="X93" s="195"/>
      <c r="Y93" s="195"/>
    </row>
    <row r="94" spans="1:25" s="264" customFormat="1" ht="12.75" customHeight="1" x14ac:dyDescent="0.3">
      <c r="A94" s="195"/>
      <c r="B94" s="470" t="s">
        <v>504</v>
      </c>
      <c r="C94" s="73" t="s">
        <v>112</v>
      </c>
      <c r="D94" s="351"/>
      <c r="E94" s="354">
        <v>987.66666666666663</v>
      </c>
      <c r="F94" s="354">
        <v>1165.3333333333333</v>
      </c>
      <c r="G94" s="354">
        <v>1305.8333333333333</v>
      </c>
      <c r="H94" s="354">
        <v>1311.4166666666667</v>
      </c>
      <c r="I94" s="354">
        <v>1508.0833333333333</v>
      </c>
      <c r="J94" s="355">
        <v>1779.6666666666667</v>
      </c>
      <c r="K94" s="195"/>
      <c r="L94" s="195"/>
      <c r="M94" s="195"/>
      <c r="N94" s="195"/>
      <c r="O94" s="195"/>
      <c r="P94" s="195"/>
      <c r="Q94" s="195"/>
      <c r="R94" s="195"/>
      <c r="S94" s="195"/>
      <c r="T94" s="195"/>
      <c r="U94" s="195"/>
      <c r="V94" s="195"/>
      <c r="W94" s="195"/>
      <c r="X94" s="195"/>
      <c r="Y94" s="195"/>
    </row>
    <row r="95" spans="1:25" s="264" customFormat="1" ht="12.75" customHeight="1" x14ac:dyDescent="0.3">
      <c r="A95" s="195"/>
      <c r="B95" s="470" t="s">
        <v>505</v>
      </c>
      <c r="C95" s="73" t="s">
        <v>112</v>
      </c>
      <c r="D95" s="351"/>
      <c r="E95" s="354">
        <v>1173.3333333333333</v>
      </c>
      <c r="F95" s="354">
        <v>1384.3333333333333</v>
      </c>
      <c r="G95" s="354">
        <v>1551.6666666666667</v>
      </c>
      <c r="H95" s="354">
        <v>1853.1666666666667</v>
      </c>
      <c r="I95" s="354">
        <v>2131.0833333333335</v>
      </c>
      <c r="J95" s="355">
        <v>2514.5833333333335</v>
      </c>
      <c r="K95" s="195"/>
      <c r="L95" s="195"/>
      <c r="M95" s="195"/>
      <c r="N95" s="195"/>
      <c r="O95" s="195"/>
      <c r="P95" s="195"/>
      <c r="Q95" s="195"/>
      <c r="R95" s="195"/>
      <c r="S95" s="195"/>
      <c r="T95" s="195"/>
      <c r="U95" s="195"/>
      <c r="V95" s="195"/>
      <c r="W95" s="195"/>
      <c r="X95" s="195"/>
      <c r="Y95" s="195"/>
    </row>
    <row r="96" spans="1:25" s="264" customFormat="1" ht="12.75" customHeight="1" x14ac:dyDescent="0.3">
      <c r="A96" s="195"/>
      <c r="B96" s="470" t="s">
        <v>506</v>
      </c>
      <c r="C96" s="73" t="s">
        <v>112</v>
      </c>
      <c r="D96" s="351"/>
      <c r="E96" s="354">
        <v>1436.6666666666667</v>
      </c>
      <c r="F96" s="354">
        <v>1695.3333333333333</v>
      </c>
      <c r="G96" s="354">
        <v>1900.3333333333333</v>
      </c>
      <c r="H96" s="354">
        <v>2259.5833333333335</v>
      </c>
      <c r="I96" s="354">
        <v>2598.3333333333335</v>
      </c>
      <c r="J96" s="355">
        <v>3066.25</v>
      </c>
      <c r="K96" s="195"/>
      <c r="L96" s="195"/>
      <c r="M96" s="195"/>
      <c r="N96" s="195"/>
      <c r="O96" s="195"/>
      <c r="P96" s="195"/>
      <c r="Q96" s="195"/>
      <c r="R96" s="195"/>
      <c r="S96" s="195"/>
      <c r="T96" s="195"/>
      <c r="U96" s="195"/>
      <c r="V96" s="195"/>
      <c r="W96" s="195"/>
      <c r="X96" s="195"/>
      <c r="Y96" s="195"/>
    </row>
    <row r="97" spans="1:25" s="264" customFormat="1" ht="12.75" customHeight="1" x14ac:dyDescent="0.3">
      <c r="A97" s="195"/>
      <c r="B97" s="470" t="s">
        <v>507</v>
      </c>
      <c r="C97" s="73" t="s">
        <v>112</v>
      </c>
      <c r="D97" s="351"/>
      <c r="E97" s="354">
        <v>2054.5</v>
      </c>
      <c r="F97" s="354">
        <v>2424.3333333333335</v>
      </c>
      <c r="G97" s="354">
        <v>2717.1666666666665</v>
      </c>
      <c r="H97" s="354">
        <v>3955.4166666666665</v>
      </c>
      <c r="I97" s="354">
        <v>4548.75</v>
      </c>
      <c r="J97" s="355">
        <v>5685.916666666667</v>
      </c>
      <c r="K97" s="195"/>
      <c r="L97" s="195"/>
      <c r="M97" s="195"/>
      <c r="N97" s="195"/>
      <c r="O97" s="195"/>
      <c r="P97" s="195"/>
      <c r="Q97" s="195"/>
      <c r="R97" s="195"/>
      <c r="S97" s="195"/>
      <c r="T97" s="195"/>
      <c r="U97" s="195"/>
      <c r="V97" s="195"/>
      <c r="W97" s="195"/>
      <c r="X97" s="195"/>
      <c r="Y97" s="195"/>
    </row>
    <row r="98" spans="1:25" s="264" customFormat="1" ht="12.75" customHeight="1" x14ac:dyDescent="0.3">
      <c r="A98" s="195"/>
      <c r="B98" s="470" t="s">
        <v>508</v>
      </c>
      <c r="C98" s="73" t="s">
        <v>112</v>
      </c>
      <c r="D98" s="351"/>
      <c r="E98" s="354">
        <v>3224.6666666666665</v>
      </c>
      <c r="F98" s="354">
        <v>3804.5</v>
      </c>
      <c r="G98" s="354">
        <v>4264.333333333333</v>
      </c>
      <c r="H98" s="354" t="s">
        <v>16</v>
      </c>
      <c r="I98" s="354" t="s">
        <v>16</v>
      </c>
      <c r="J98" s="355" t="s">
        <v>16</v>
      </c>
      <c r="K98" s="195"/>
      <c r="L98" s="195"/>
      <c r="M98" s="195"/>
      <c r="N98" s="195"/>
      <c r="O98" s="195"/>
      <c r="P98" s="195"/>
      <c r="Q98" s="195"/>
      <c r="R98" s="195"/>
      <c r="S98" s="195"/>
      <c r="T98" s="195"/>
      <c r="U98" s="195"/>
      <c r="V98" s="195"/>
      <c r="W98" s="195"/>
      <c r="X98" s="195"/>
      <c r="Y98" s="195"/>
    </row>
    <row r="99" spans="1:25" s="264" customFormat="1" ht="12.75" customHeight="1" x14ac:dyDescent="0.3">
      <c r="A99" s="195"/>
      <c r="B99" s="470" t="s">
        <v>509</v>
      </c>
      <c r="C99" s="73" t="s">
        <v>112</v>
      </c>
      <c r="D99" s="351"/>
      <c r="E99" s="354">
        <v>4054.8333333333335</v>
      </c>
      <c r="F99" s="354">
        <v>4784.166666666667</v>
      </c>
      <c r="G99" s="354">
        <v>5358.333333333333</v>
      </c>
      <c r="H99" s="354" t="s">
        <v>16</v>
      </c>
      <c r="I99" s="354" t="s">
        <v>16</v>
      </c>
      <c r="J99" s="355" t="s">
        <v>16</v>
      </c>
      <c r="K99" s="195"/>
      <c r="L99" s="195"/>
      <c r="M99" s="195"/>
      <c r="N99" s="195"/>
      <c r="O99" s="195"/>
      <c r="P99" s="195"/>
      <c r="Q99" s="195"/>
      <c r="R99" s="195"/>
      <c r="S99" s="195"/>
      <c r="T99" s="195"/>
      <c r="U99" s="195"/>
      <c r="V99" s="195"/>
      <c r="W99" s="195"/>
      <c r="X99" s="195"/>
      <c r="Y99" s="195"/>
    </row>
    <row r="100" spans="1:25" s="264" customFormat="1" ht="12.75" customHeight="1" thickBot="1" x14ac:dyDescent="0.35">
      <c r="A100" s="195"/>
      <c r="B100" s="471" t="s">
        <v>510</v>
      </c>
      <c r="C100" s="472" t="s">
        <v>112</v>
      </c>
      <c r="D100" s="357"/>
      <c r="E100" s="360">
        <v>4676.666666666667</v>
      </c>
      <c r="F100" s="360">
        <v>5517.833333333333</v>
      </c>
      <c r="G100" s="360">
        <v>6184.666666666667</v>
      </c>
      <c r="H100" s="360" t="s">
        <v>16</v>
      </c>
      <c r="I100" s="360" t="s">
        <v>16</v>
      </c>
      <c r="J100" s="361" t="s">
        <v>16</v>
      </c>
      <c r="K100" s="195"/>
      <c r="L100" s="195"/>
      <c r="M100" s="195"/>
      <c r="N100" s="195"/>
      <c r="O100" s="195"/>
      <c r="P100" s="195"/>
      <c r="Q100" s="195"/>
      <c r="R100" s="195"/>
      <c r="S100" s="195"/>
      <c r="T100" s="195"/>
      <c r="U100" s="195"/>
      <c r="V100" s="195"/>
      <c r="W100" s="195"/>
      <c r="X100" s="195"/>
      <c r="Y100" s="195"/>
    </row>
    <row r="101" spans="1:25" s="264" customFormat="1" ht="12.75" customHeight="1" x14ac:dyDescent="0.3">
      <c r="A101" s="195"/>
      <c r="B101" s="201" t="s">
        <v>569</v>
      </c>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row>
    <row r="102" spans="1:25" s="264" customFormat="1" ht="12.75" customHeight="1" x14ac:dyDescent="0.3">
      <c r="A102" s="195"/>
      <c r="B102" s="195"/>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row>
    <row r="103" spans="1:25" s="264" customFormat="1" ht="12.75" customHeight="1" x14ac:dyDescent="0.3">
      <c r="A103" s="185"/>
      <c r="B103" s="214" t="s">
        <v>70</v>
      </c>
      <c r="C103" s="185"/>
      <c r="D103" s="185"/>
      <c r="E103" s="185"/>
      <c r="F103" s="195"/>
      <c r="G103" s="195"/>
      <c r="H103" s="195"/>
      <c r="I103" s="195"/>
      <c r="J103" s="195"/>
      <c r="K103" s="195"/>
      <c r="L103" s="195"/>
      <c r="M103" s="195"/>
      <c r="N103" s="195"/>
      <c r="O103" s="195"/>
      <c r="P103" s="195"/>
      <c r="Q103" s="195"/>
      <c r="R103" s="195"/>
      <c r="S103" s="195"/>
      <c r="T103" s="195"/>
      <c r="U103" s="195"/>
      <c r="V103" s="195"/>
      <c r="W103" s="195"/>
      <c r="X103" s="195"/>
      <c r="Y103" s="195"/>
    </row>
    <row r="104" spans="1:25" s="264" customFormat="1" ht="12.75" customHeight="1" thickBot="1" x14ac:dyDescent="0.35">
      <c r="A104" s="195"/>
      <c r="B104" s="195"/>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row>
    <row r="105" spans="1:25" s="264" customFormat="1" ht="12.75" customHeight="1" thickBot="1" x14ac:dyDescent="0.35">
      <c r="A105" s="195"/>
      <c r="B105" s="348"/>
      <c r="C105" s="349"/>
      <c r="D105" s="349"/>
      <c r="E105" s="678" t="s">
        <v>83</v>
      </c>
      <c r="F105" s="678"/>
      <c r="G105" s="678"/>
      <c r="H105" s="678" t="s">
        <v>212</v>
      </c>
      <c r="I105" s="678"/>
      <c r="J105" s="679"/>
      <c r="K105" s="195"/>
      <c r="L105" s="195"/>
      <c r="M105" s="195"/>
      <c r="N105" s="195"/>
      <c r="O105" s="195"/>
      <c r="P105" s="195"/>
      <c r="Q105" s="195"/>
      <c r="R105" s="195"/>
      <c r="S105" s="195"/>
      <c r="T105" s="195"/>
      <c r="U105" s="195"/>
      <c r="V105" s="195"/>
      <c r="W105" s="195"/>
      <c r="X105" s="195"/>
      <c r="Y105" s="195"/>
    </row>
    <row r="106" spans="1:25" s="264" customFormat="1" ht="12.75" customHeight="1" x14ac:dyDescent="0.3">
      <c r="A106" s="195"/>
      <c r="B106" s="348" t="s">
        <v>102</v>
      </c>
      <c r="C106" s="349" t="s">
        <v>103</v>
      </c>
      <c r="D106" s="349" t="s">
        <v>109</v>
      </c>
      <c r="E106" s="349" t="s">
        <v>99</v>
      </c>
      <c r="F106" s="349" t="s">
        <v>100</v>
      </c>
      <c r="G106" s="349" t="s">
        <v>101</v>
      </c>
      <c r="H106" s="349" t="s">
        <v>104</v>
      </c>
      <c r="I106" s="349" t="s">
        <v>106</v>
      </c>
      <c r="J106" s="350" t="s">
        <v>105</v>
      </c>
      <c r="K106" s="195"/>
      <c r="L106" s="195"/>
      <c r="M106" s="195"/>
      <c r="N106" s="195"/>
      <c r="O106" s="195"/>
      <c r="P106" s="195"/>
      <c r="Q106" s="195"/>
      <c r="R106" s="195"/>
      <c r="S106" s="195"/>
      <c r="T106" s="195"/>
      <c r="U106" s="195"/>
      <c r="V106" s="195"/>
      <c r="W106" s="195"/>
      <c r="X106" s="195"/>
      <c r="Y106" s="195"/>
    </row>
    <row r="107" spans="1:25" s="264" customFormat="1" ht="12.75" customHeight="1" x14ac:dyDescent="0.3">
      <c r="A107" s="195"/>
      <c r="B107" s="344" t="s">
        <v>497</v>
      </c>
      <c r="C107" s="351" t="s">
        <v>76</v>
      </c>
      <c r="D107" s="352" t="s">
        <v>230</v>
      </c>
      <c r="E107" s="353">
        <v>2906</v>
      </c>
      <c r="F107" s="354">
        <v>3430</v>
      </c>
      <c r="G107" s="355">
        <v>3842</v>
      </c>
      <c r="H107" s="356">
        <v>3131</v>
      </c>
      <c r="I107" s="354">
        <v>3599</v>
      </c>
      <c r="J107" s="355">
        <v>4247</v>
      </c>
      <c r="K107" s="195"/>
      <c r="L107" s="195"/>
      <c r="M107" s="195"/>
      <c r="N107" s="195"/>
      <c r="O107" s="195"/>
      <c r="P107" s="195"/>
      <c r="Q107" s="195"/>
      <c r="R107" s="195"/>
      <c r="S107" s="195"/>
      <c r="T107" s="195"/>
      <c r="U107" s="195"/>
      <c r="V107" s="195"/>
      <c r="W107" s="195"/>
      <c r="X107" s="195"/>
      <c r="Y107" s="195"/>
    </row>
    <row r="108" spans="1:25" s="264" customFormat="1" ht="12.75" customHeight="1" x14ac:dyDescent="0.3">
      <c r="A108" s="195"/>
      <c r="B108" s="344" t="s">
        <v>498</v>
      </c>
      <c r="C108" s="351" t="s">
        <v>76</v>
      </c>
      <c r="D108" s="352" t="s">
        <v>231</v>
      </c>
      <c r="E108" s="353">
        <v>2380</v>
      </c>
      <c r="F108" s="354">
        <v>2810</v>
      </c>
      <c r="G108" s="355">
        <v>3148</v>
      </c>
      <c r="H108" s="356">
        <v>3007</v>
      </c>
      <c r="I108" s="354">
        <v>3459</v>
      </c>
      <c r="J108" s="355">
        <v>4082</v>
      </c>
      <c r="K108" s="195"/>
      <c r="L108" s="195"/>
      <c r="M108" s="195"/>
      <c r="N108" s="195"/>
      <c r="O108" s="195"/>
      <c r="P108" s="195"/>
      <c r="Q108" s="195"/>
      <c r="R108" s="195"/>
      <c r="S108" s="195"/>
      <c r="T108" s="195"/>
      <c r="U108" s="195"/>
      <c r="V108" s="195"/>
      <c r="W108" s="195"/>
      <c r="X108" s="195"/>
      <c r="Y108" s="195"/>
    </row>
    <row r="109" spans="1:25" s="264" customFormat="1" ht="12.75" customHeight="1" x14ac:dyDescent="0.3">
      <c r="A109" s="195"/>
      <c r="B109" s="344" t="s">
        <v>499</v>
      </c>
      <c r="C109" s="351" t="s">
        <v>76</v>
      </c>
      <c r="D109" s="352" t="s">
        <v>232</v>
      </c>
      <c r="E109" s="353">
        <v>2682</v>
      </c>
      <c r="F109" s="354">
        <v>3162</v>
      </c>
      <c r="G109" s="355">
        <v>3540</v>
      </c>
      <c r="H109" s="356">
        <v>3483</v>
      </c>
      <c r="I109" s="354">
        <v>4005</v>
      </c>
      <c r="J109" s="355">
        <v>4726</v>
      </c>
      <c r="K109" s="195"/>
      <c r="L109" s="195"/>
      <c r="M109" s="195"/>
      <c r="N109" s="195"/>
      <c r="O109" s="195"/>
      <c r="P109" s="195"/>
      <c r="Q109" s="195"/>
      <c r="R109" s="195"/>
      <c r="S109" s="195"/>
      <c r="T109" s="195"/>
      <c r="U109" s="195"/>
      <c r="V109" s="195"/>
      <c r="W109" s="195"/>
      <c r="X109" s="195"/>
      <c r="Y109" s="195"/>
    </row>
    <row r="110" spans="1:25" s="264" customFormat="1" ht="12.75" customHeight="1" x14ac:dyDescent="0.3">
      <c r="A110" s="195"/>
      <c r="B110" s="344" t="s">
        <v>500</v>
      </c>
      <c r="C110" s="351" t="s">
        <v>76</v>
      </c>
      <c r="D110" s="352" t="s">
        <v>233</v>
      </c>
      <c r="E110" s="353">
        <v>2640</v>
      </c>
      <c r="F110" s="354">
        <v>3116</v>
      </c>
      <c r="G110" s="355">
        <v>3490</v>
      </c>
      <c r="H110" s="356">
        <v>3896</v>
      </c>
      <c r="I110" s="354">
        <v>4481</v>
      </c>
      <c r="J110" s="355">
        <v>5287</v>
      </c>
      <c r="K110" s="195"/>
      <c r="L110" s="195"/>
      <c r="M110" s="195"/>
      <c r="N110" s="195"/>
      <c r="O110" s="195"/>
      <c r="P110" s="195"/>
      <c r="Q110" s="195"/>
      <c r="R110" s="195"/>
      <c r="S110" s="195"/>
      <c r="T110" s="195"/>
      <c r="U110" s="195"/>
      <c r="V110" s="195"/>
      <c r="W110" s="195"/>
      <c r="X110" s="195"/>
      <c r="Y110" s="195"/>
    </row>
    <row r="111" spans="1:25" s="264" customFormat="1" ht="12.75" customHeight="1" x14ac:dyDescent="0.3">
      <c r="A111" s="195"/>
      <c r="B111" s="344" t="s">
        <v>501</v>
      </c>
      <c r="C111" s="351" t="s">
        <v>76</v>
      </c>
      <c r="D111" s="352" t="s">
        <v>234</v>
      </c>
      <c r="E111" s="353">
        <v>2822</v>
      </c>
      <c r="F111" s="354">
        <v>3330</v>
      </c>
      <c r="G111" s="355">
        <v>3728</v>
      </c>
      <c r="H111" s="356">
        <v>3955</v>
      </c>
      <c r="I111" s="354">
        <v>4548</v>
      </c>
      <c r="J111" s="355">
        <v>5365</v>
      </c>
      <c r="K111" s="195"/>
      <c r="L111" s="195"/>
      <c r="M111" s="195"/>
      <c r="N111" s="195"/>
      <c r="O111" s="195"/>
      <c r="P111" s="195"/>
      <c r="Q111" s="195"/>
      <c r="R111" s="195"/>
      <c r="S111" s="195"/>
      <c r="T111" s="195"/>
      <c r="U111" s="195"/>
      <c r="V111" s="195"/>
      <c r="W111" s="195"/>
      <c r="X111" s="195"/>
      <c r="Y111" s="195"/>
    </row>
    <row r="112" spans="1:25" s="264" customFormat="1" ht="12.75" customHeight="1" x14ac:dyDescent="0.3">
      <c r="A112" s="195"/>
      <c r="B112" s="344" t="s">
        <v>502</v>
      </c>
      <c r="C112" s="351" t="s">
        <v>76</v>
      </c>
      <c r="D112" s="352" t="s">
        <v>235</v>
      </c>
      <c r="E112" s="353">
        <v>3334</v>
      </c>
      <c r="F112" s="354">
        <v>3934</v>
      </c>
      <c r="G112" s="355">
        <v>4408</v>
      </c>
      <c r="H112" s="356">
        <v>4891</v>
      </c>
      <c r="I112" s="354">
        <v>5624</v>
      </c>
      <c r="J112" s="355">
        <v>6637</v>
      </c>
      <c r="K112" s="195"/>
      <c r="L112" s="195"/>
      <c r="M112" s="195"/>
      <c r="N112" s="195"/>
      <c r="O112" s="195"/>
      <c r="P112" s="195"/>
      <c r="Q112" s="195"/>
      <c r="R112" s="195"/>
      <c r="S112" s="195"/>
      <c r="T112" s="195"/>
      <c r="U112" s="195"/>
      <c r="V112" s="195"/>
      <c r="W112" s="195"/>
      <c r="X112" s="195"/>
      <c r="Y112" s="195"/>
    </row>
    <row r="113" spans="1:25" s="264" customFormat="1" ht="12.75" customHeight="1" x14ac:dyDescent="0.3">
      <c r="A113" s="195"/>
      <c r="B113" s="344" t="s">
        <v>503</v>
      </c>
      <c r="C113" s="351" t="s">
        <v>76</v>
      </c>
      <c r="D113" s="352" t="s">
        <v>236</v>
      </c>
      <c r="E113" s="353">
        <v>3844</v>
      </c>
      <c r="F113" s="354">
        <v>4532</v>
      </c>
      <c r="G113" s="355">
        <v>5078</v>
      </c>
      <c r="H113" s="356">
        <v>5847</v>
      </c>
      <c r="I113" s="354">
        <v>6722</v>
      </c>
      <c r="J113" s="355">
        <v>7930</v>
      </c>
      <c r="K113" s="195"/>
      <c r="L113" s="195"/>
      <c r="M113" s="195"/>
      <c r="N113" s="195"/>
      <c r="O113" s="195"/>
      <c r="P113" s="195"/>
      <c r="Q113" s="195"/>
      <c r="R113" s="195"/>
      <c r="S113" s="195"/>
      <c r="T113" s="195"/>
      <c r="U113" s="195"/>
      <c r="V113" s="195"/>
      <c r="W113" s="195"/>
      <c r="X113" s="195"/>
      <c r="Y113" s="195"/>
    </row>
    <row r="114" spans="1:25" s="264" customFormat="1" ht="12.75" customHeight="1" x14ac:dyDescent="0.3">
      <c r="A114" s="195"/>
      <c r="B114" s="344" t="s">
        <v>504</v>
      </c>
      <c r="C114" s="351" t="s">
        <v>76</v>
      </c>
      <c r="D114" s="352" t="s">
        <v>237</v>
      </c>
      <c r="E114" s="353">
        <v>4582</v>
      </c>
      <c r="F114" s="354">
        <v>5404</v>
      </c>
      <c r="G114" s="355">
        <v>6056</v>
      </c>
      <c r="H114" s="356">
        <v>6781</v>
      </c>
      <c r="I114" s="354">
        <v>7799</v>
      </c>
      <c r="J114" s="355">
        <v>9202</v>
      </c>
      <c r="K114" s="195"/>
      <c r="L114" s="195"/>
      <c r="M114" s="195"/>
      <c r="N114" s="195"/>
      <c r="O114" s="195"/>
      <c r="P114" s="195"/>
      <c r="Q114" s="195"/>
      <c r="R114" s="195"/>
      <c r="S114" s="195"/>
      <c r="T114" s="195"/>
      <c r="U114" s="195"/>
      <c r="V114" s="195"/>
      <c r="W114" s="195"/>
      <c r="X114" s="195"/>
      <c r="Y114" s="195"/>
    </row>
    <row r="115" spans="1:25" s="264" customFormat="1" ht="12.75" customHeight="1" x14ac:dyDescent="0.3">
      <c r="A115" s="195"/>
      <c r="B115" s="344" t="s">
        <v>505</v>
      </c>
      <c r="C115" s="351" t="s">
        <v>76</v>
      </c>
      <c r="D115" s="352" t="s">
        <v>238</v>
      </c>
      <c r="E115" s="353">
        <v>7912</v>
      </c>
      <c r="F115" s="354">
        <v>9334</v>
      </c>
      <c r="G115" s="355">
        <v>10454</v>
      </c>
      <c r="H115" s="356">
        <v>7886</v>
      </c>
      <c r="I115" s="354">
        <v>9069</v>
      </c>
      <c r="J115" s="355">
        <v>10703</v>
      </c>
      <c r="K115" s="195"/>
      <c r="L115" s="195"/>
      <c r="M115" s="195"/>
      <c r="N115" s="195"/>
      <c r="O115" s="195"/>
      <c r="P115" s="195"/>
      <c r="Q115" s="195"/>
      <c r="R115" s="195"/>
      <c r="S115" s="195"/>
      <c r="T115" s="195"/>
      <c r="U115" s="195"/>
      <c r="V115" s="195"/>
      <c r="W115" s="195"/>
      <c r="X115" s="195"/>
      <c r="Y115" s="195"/>
    </row>
    <row r="116" spans="1:25" s="264" customFormat="1" ht="14.4" x14ac:dyDescent="0.3">
      <c r="A116" s="195"/>
      <c r="B116" s="344" t="s">
        <v>506</v>
      </c>
      <c r="C116" s="351" t="s">
        <v>76</v>
      </c>
      <c r="D116" s="352" t="s">
        <v>239</v>
      </c>
      <c r="E116" s="353">
        <v>9264</v>
      </c>
      <c r="F116" s="354">
        <v>10930</v>
      </c>
      <c r="G116" s="355">
        <v>12246</v>
      </c>
      <c r="H116" s="356">
        <v>10819</v>
      </c>
      <c r="I116" s="354">
        <v>12441</v>
      </c>
      <c r="J116" s="355">
        <v>14681</v>
      </c>
      <c r="K116" s="195"/>
      <c r="L116" s="195"/>
      <c r="M116" s="195"/>
      <c r="N116" s="195"/>
      <c r="O116" s="195"/>
      <c r="P116" s="195"/>
      <c r="Q116" s="195"/>
      <c r="R116" s="195"/>
      <c r="S116" s="195"/>
      <c r="T116" s="195"/>
      <c r="U116" s="195"/>
      <c r="V116" s="195"/>
      <c r="W116" s="195"/>
      <c r="X116" s="195"/>
      <c r="Y116" s="195"/>
    </row>
    <row r="117" spans="1:25" s="264" customFormat="1" ht="14.4" x14ac:dyDescent="0.3">
      <c r="A117" s="195"/>
      <c r="B117" s="344" t="s">
        <v>507</v>
      </c>
      <c r="C117" s="351" t="s">
        <v>76</v>
      </c>
      <c r="D117" s="352" t="s">
        <v>240</v>
      </c>
      <c r="E117" s="353">
        <v>10226</v>
      </c>
      <c r="F117" s="354">
        <v>12064</v>
      </c>
      <c r="G117" s="355">
        <v>13510</v>
      </c>
      <c r="H117" s="356">
        <v>18192</v>
      </c>
      <c r="I117" s="354">
        <v>20920</v>
      </c>
      <c r="J117" s="355">
        <v>26150</v>
      </c>
      <c r="K117" s="195"/>
      <c r="L117" s="195"/>
      <c r="M117" s="195"/>
      <c r="N117" s="195"/>
      <c r="O117" s="195"/>
      <c r="P117" s="195"/>
      <c r="Q117" s="195"/>
      <c r="R117" s="195"/>
      <c r="S117" s="195"/>
      <c r="T117" s="195"/>
      <c r="U117" s="195"/>
      <c r="V117" s="195"/>
      <c r="W117" s="195"/>
      <c r="X117" s="195"/>
      <c r="Y117" s="195"/>
    </row>
    <row r="118" spans="1:25" s="264" customFormat="1" ht="14.4" x14ac:dyDescent="0.3">
      <c r="A118" s="195"/>
      <c r="B118" s="344" t="s">
        <v>508</v>
      </c>
      <c r="C118" s="351" t="s">
        <v>76</v>
      </c>
      <c r="D118" s="352" t="s">
        <v>580</v>
      </c>
      <c r="E118" s="353">
        <v>14520</v>
      </c>
      <c r="F118" s="354">
        <v>18044</v>
      </c>
      <c r="G118" s="355">
        <v>21894</v>
      </c>
      <c r="H118" s="356"/>
      <c r="I118" s="354"/>
      <c r="J118" s="355"/>
      <c r="K118" s="195"/>
      <c r="L118" s="195"/>
      <c r="M118" s="195"/>
      <c r="N118" s="195"/>
      <c r="O118" s="195"/>
      <c r="P118" s="195"/>
      <c r="Q118" s="195"/>
      <c r="R118" s="195"/>
      <c r="S118" s="195"/>
      <c r="T118" s="195"/>
      <c r="U118" s="195"/>
      <c r="V118" s="195"/>
      <c r="W118" s="195"/>
      <c r="X118" s="195"/>
      <c r="Y118" s="195"/>
    </row>
    <row r="119" spans="1:25" s="264" customFormat="1" ht="14.4" x14ac:dyDescent="0.3">
      <c r="A119" s="195"/>
      <c r="B119" s="344" t="s">
        <v>509</v>
      </c>
      <c r="C119" s="351" t="s">
        <v>76</v>
      </c>
      <c r="D119" s="352" t="s">
        <v>581</v>
      </c>
      <c r="E119" s="353">
        <v>17134</v>
      </c>
      <c r="F119" s="354">
        <v>21292</v>
      </c>
      <c r="G119" s="355">
        <v>25834</v>
      </c>
      <c r="H119" s="356"/>
      <c r="I119" s="354"/>
      <c r="J119" s="355"/>
      <c r="K119" s="195"/>
      <c r="L119" s="195"/>
      <c r="M119" s="195"/>
      <c r="N119" s="195"/>
      <c r="O119" s="195"/>
      <c r="P119" s="195"/>
      <c r="Q119" s="195"/>
      <c r="R119" s="195"/>
      <c r="S119" s="195"/>
      <c r="T119" s="195"/>
      <c r="U119" s="195"/>
      <c r="V119" s="195"/>
      <c r="W119" s="195"/>
      <c r="X119" s="195"/>
      <c r="Y119" s="195"/>
    </row>
    <row r="120" spans="1:25" s="264" customFormat="1" ht="15" thickBot="1" x14ac:dyDescent="0.35">
      <c r="A120" s="195"/>
      <c r="B120" s="345" t="s">
        <v>510</v>
      </c>
      <c r="C120" s="357" t="s">
        <v>76</v>
      </c>
      <c r="D120" s="358" t="s">
        <v>582</v>
      </c>
      <c r="E120" s="359">
        <v>19194</v>
      </c>
      <c r="F120" s="360">
        <v>25124</v>
      </c>
      <c r="G120" s="361">
        <v>30484</v>
      </c>
      <c r="H120" s="362"/>
      <c r="I120" s="360"/>
      <c r="J120" s="361"/>
      <c r="K120" s="195"/>
      <c r="L120" s="195"/>
      <c r="M120" s="195"/>
      <c r="N120" s="195"/>
      <c r="O120" s="195"/>
      <c r="P120" s="195"/>
      <c r="Q120" s="195"/>
      <c r="R120" s="195"/>
      <c r="S120" s="195"/>
      <c r="T120" s="195"/>
      <c r="U120" s="195"/>
      <c r="V120" s="195"/>
      <c r="W120" s="195"/>
      <c r="X120" s="195"/>
      <c r="Y120" s="195"/>
    </row>
    <row r="121" spans="1:25" s="264" customFormat="1" ht="12.75" customHeight="1" x14ac:dyDescent="0.3">
      <c r="A121" s="195"/>
      <c r="B121" s="201" t="s">
        <v>570</v>
      </c>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row>
    <row r="122" spans="1:25" s="264" customFormat="1" ht="12.75" customHeight="1" x14ac:dyDescent="0.3">
      <c r="A122" s="195"/>
      <c r="B122" s="195"/>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row>
    <row r="123" spans="1:25" s="264" customFormat="1" ht="12.75" customHeight="1" x14ac:dyDescent="0.3">
      <c r="A123" s="185"/>
      <c r="B123" s="214" t="s">
        <v>229</v>
      </c>
      <c r="C123" s="185"/>
      <c r="D123" s="185"/>
      <c r="E123" s="185"/>
      <c r="F123" s="195"/>
      <c r="G123" s="195"/>
      <c r="H123" s="195"/>
      <c r="I123" s="195"/>
      <c r="J123" s="195"/>
      <c r="K123" s="195"/>
      <c r="L123" s="195"/>
      <c r="M123" s="195"/>
      <c r="N123" s="195"/>
      <c r="O123" s="195"/>
      <c r="P123" s="195"/>
      <c r="Q123" s="195"/>
      <c r="R123" s="195"/>
      <c r="S123" s="195"/>
      <c r="T123" s="195"/>
      <c r="U123" s="195"/>
      <c r="V123" s="195"/>
      <c r="W123" s="195"/>
      <c r="X123" s="195"/>
      <c r="Y123" s="195"/>
    </row>
    <row r="124" spans="1:25" s="264" customFormat="1" ht="12.75" customHeight="1" thickBot="1" x14ac:dyDescent="0.35">
      <c r="A124" s="195"/>
      <c r="B124" s="195"/>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row>
    <row r="125" spans="1:25" s="264" customFormat="1" ht="12.75" customHeight="1" thickBot="1" x14ac:dyDescent="0.35">
      <c r="A125" s="195"/>
      <c r="B125" s="348"/>
      <c r="C125" s="349"/>
      <c r="D125" s="349"/>
      <c r="E125" s="678" t="s">
        <v>83</v>
      </c>
      <c r="F125" s="678"/>
      <c r="G125" s="678"/>
      <c r="H125" s="678" t="s">
        <v>212</v>
      </c>
      <c r="I125" s="678"/>
      <c r="J125" s="679"/>
      <c r="K125" s="195"/>
      <c r="L125" s="195"/>
      <c r="M125" s="195"/>
      <c r="N125" s="195"/>
      <c r="O125" s="195"/>
      <c r="P125" s="195"/>
      <c r="Q125" s="195"/>
      <c r="R125" s="195"/>
      <c r="S125" s="195"/>
      <c r="T125" s="195"/>
      <c r="U125" s="195"/>
      <c r="V125" s="195"/>
      <c r="W125" s="195"/>
      <c r="X125" s="195"/>
      <c r="Y125" s="195"/>
    </row>
    <row r="126" spans="1:25" s="264" customFormat="1" ht="12.75" customHeight="1" x14ac:dyDescent="0.3">
      <c r="A126" s="195"/>
      <c r="B126" s="363" t="s">
        <v>102</v>
      </c>
      <c r="C126" s="363" t="s">
        <v>103</v>
      </c>
      <c r="D126" s="349" t="s">
        <v>109</v>
      </c>
      <c r="E126" s="363" t="s">
        <v>99</v>
      </c>
      <c r="F126" s="363" t="s">
        <v>100</v>
      </c>
      <c r="G126" s="363" t="s">
        <v>101</v>
      </c>
      <c r="H126" s="363" t="s">
        <v>104</v>
      </c>
      <c r="I126" s="363" t="s">
        <v>106</v>
      </c>
      <c r="J126" s="363" t="s">
        <v>105</v>
      </c>
      <c r="K126" s="195"/>
      <c r="L126" s="195"/>
      <c r="M126" s="195"/>
      <c r="N126" s="195"/>
      <c r="O126" s="195"/>
      <c r="P126" s="195"/>
      <c r="Q126" s="195"/>
      <c r="R126" s="195"/>
      <c r="S126" s="195"/>
      <c r="T126" s="195"/>
      <c r="U126" s="195"/>
      <c r="V126" s="195"/>
      <c r="W126" s="195"/>
      <c r="X126" s="195"/>
      <c r="Y126" s="195"/>
    </row>
    <row r="127" spans="1:25" s="264" customFormat="1" ht="12.75" customHeight="1" x14ac:dyDescent="0.3">
      <c r="A127" s="195"/>
      <c r="B127" s="344" t="s">
        <v>497</v>
      </c>
      <c r="C127" s="351" t="s">
        <v>76</v>
      </c>
      <c r="D127" s="352"/>
      <c r="E127" s="353">
        <v>1334</v>
      </c>
      <c r="F127" s="354">
        <v>1574</v>
      </c>
      <c r="G127" s="355">
        <v>1762</v>
      </c>
      <c r="H127" s="356">
        <v>1272</v>
      </c>
      <c r="I127" s="354">
        <v>1462</v>
      </c>
      <c r="J127" s="364">
        <v>1726</v>
      </c>
      <c r="K127" s="195"/>
      <c r="L127" s="195"/>
      <c r="M127" s="195"/>
      <c r="N127" s="195"/>
      <c r="O127" s="195"/>
      <c r="P127" s="195"/>
      <c r="Q127" s="195"/>
      <c r="R127" s="195"/>
      <c r="S127" s="195"/>
      <c r="T127" s="195"/>
      <c r="U127" s="195"/>
      <c r="V127" s="195"/>
      <c r="W127" s="195"/>
      <c r="X127" s="195"/>
      <c r="Y127" s="195"/>
    </row>
    <row r="128" spans="1:25" s="264" customFormat="1" ht="12.75" customHeight="1" x14ac:dyDescent="0.3">
      <c r="A128" s="195"/>
      <c r="B128" s="344" t="s">
        <v>498</v>
      </c>
      <c r="C128" s="351" t="s">
        <v>76</v>
      </c>
      <c r="D128" s="352"/>
      <c r="E128" s="353">
        <v>1450</v>
      </c>
      <c r="F128" s="354">
        <v>1712</v>
      </c>
      <c r="G128" s="355">
        <v>1918</v>
      </c>
      <c r="H128" s="356">
        <v>1358</v>
      </c>
      <c r="I128" s="354">
        <v>1563</v>
      </c>
      <c r="J128" s="364">
        <v>1844</v>
      </c>
      <c r="K128" s="195"/>
      <c r="L128" s="195"/>
      <c r="M128" s="195"/>
      <c r="N128" s="195"/>
      <c r="O128" s="195"/>
      <c r="P128" s="195"/>
      <c r="Q128" s="195"/>
      <c r="R128" s="195"/>
      <c r="S128" s="195"/>
      <c r="T128" s="195"/>
      <c r="U128" s="195"/>
      <c r="V128" s="195"/>
      <c r="W128" s="195"/>
      <c r="X128" s="195"/>
      <c r="Y128" s="195"/>
    </row>
    <row r="129" spans="1:25" s="264" customFormat="1" ht="12.75" customHeight="1" x14ac:dyDescent="0.3">
      <c r="A129" s="195"/>
      <c r="B129" s="344" t="s">
        <v>499</v>
      </c>
      <c r="C129" s="351" t="s">
        <v>76</v>
      </c>
      <c r="D129" s="352"/>
      <c r="E129" s="353">
        <v>1624</v>
      </c>
      <c r="F129" s="354">
        <v>1914</v>
      </c>
      <c r="G129" s="355">
        <v>2148</v>
      </c>
      <c r="H129" s="356">
        <v>1550</v>
      </c>
      <c r="I129" s="354">
        <v>1783</v>
      </c>
      <c r="J129" s="364">
        <v>2104</v>
      </c>
      <c r="K129" s="195"/>
      <c r="L129" s="195"/>
      <c r="M129" s="195"/>
      <c r="N129" s="195"/>
      <c r="O129" s="195"/>
      <c r="P129" s="195"/>
      <c r="Q129" s="195"/>
      <c r="R129" s="195"/>
      <c r="S129" s="195"/>
      <c r="T129" s="195"/>
      <c r="U129" s="195"/>
      <c r="V129" s="195"/>
      <c r="W129" s="195"/>
      <c r="X129" s="195"/>
      <c r="Y129" s="195"/>
    </row>
    <row r="130" spans="1:25" s="264" customFormat="1" ht="12.75" customHeight="1" x14ac:dyDescent="0.3">
      <c r="A130" s="195"/>
      <c r="B130" s="344" t="s">
        <v>500</v>
      </c>
      <c r="C130" s="351" t="s">
        <v>76</v>
      </c>
      <c r="D130" s="352"/>
      <c r="E130" s="353">
        <v>1714</v>
      </c>
      <c r="F130" s="354">
        <v>2026</v>
      </c>
      <c r="G130" s="355">
        <v>2270</v>
      </c>
      <c r="H130" s="356">
        <v>1890</v>
      </c>
      <c r="I130" s="354">
        <v>2175</v>
      </c>
      <c r="J130" s="364">
        <v>2565</v>
      </c>
      <c r="K130" s="195"/>
      <c r="L130" s="195"/>
      <c r="M130" s="195"/>
      <c r="N130" s="195"/>
      <c r="O130" s="195"/>
      <c r="P130" s="195"/>
      <c r="Q130" s="195"/>
      <c r="R130" s="195"/>
      <c r="S130" s="195"/>
      <c r="T130" s="195"/>
      <c r="U130" s="195"/>
      <c r="V130" s="195"/>
      <c r="W130" s="195"/>
      <c r="X130" s="195"/>
      <c r="Y130" s="195"/>
    </row>
    <row r="131" spans="1:25" s="264" customFormat="1" ht="12.75" customHeight="1" x14ac:dyDescent="0.3">
      <c r="A131" s="195"/>
      <c r="B131" s="344" t="s">
        <v>501</v>
      </c>
      <c r="C131" s="351" t="s">
        <v>76</v>
      </c>
      <c r="D131" s="352"/>
      <c r="E131" s="353">
        <v>2122</v>
      </c>
      <c r="F131" s="354">
        <v>2504</v>
      </c>
      <c r="G131" s="355">
        <v>2808</v>
      </c>
      <c r="H131" s="356">
        <v>2205</v>
      </c>
      <c r="I131" s="354">
        <v>2537</v>
      </c>
      <c r="J131" s="364">
        <v>2992</v>
      </c>
      <c r="K131" s="195"/>
      <c r="L131" s="195"/>
      <c r="M131" s="195"/>
      <c r="N131" s="195"/>
      <c r="O131" s="195"/>
      <c r="P131" s="195"/>
      <c r="Q131" s="195"/>
      <c r="R131" s="195"/>
      <c r="S131" s="195"/>
      <c r="T131" s="195"/>
      <c r="U131" s="195"/>
      <c r="V131" s="195"/>
      <c r="W131" s="195"/>
      <c r="X131" s="195"/>
      <c r="Y131" s="195"/>
    </row>
    <row r="132" spans="1:25" s="264" customFormat="1" ht="12.75" customHeight="1" x14ac:dyDescent="0.3">
      <c r="A132" s="195"/>
      <c r="B132" s="344" t="s">
        <v>502</v>
      </c>
      <c r="C132" s="351" t="s">
        <v>76</v>
      </c>
      <c r="D132" s="352"/>
      <c r="E132" s="353">
        <v>2504</v>
      </c>
      <c r="F132" s="354">
        <v>2952</v>
      </c>
      <c r="G132" s="355">
        <v>3310</v>
      </c>
      <c r="H132" s="356">
        <v>2345</v>
      </c>
      <c r="I132" s="354">
        <v>2697</v>
      </c>
      <c r="J132" s="364">
        <v>3184</v>
      </c>
      <c r="K132" s="195"/>
      <c r="L132" s="195"/>
      <c r="M132" s="195"/>
      <c r="N132" s="195"/>
      <c r="O132" s="195"/>
      <c r="P132" s="195"/>
      <c r="Q132" s="195"/>
      <c r="R132" s="195"/>
      <c r="S132" s="195"/>
      <c r="T132" s="195"/>
      <c r="U132" s="195"/>
      <c r="V132" s="195"/>
      <c r="W132" s="195"/>
      <c r="X132" s="195"/>
      <c r="Y132" s="195"/>
    </row>
    <row r="133" spans="1:25" s="264" customFormat="1" ht="12.75" customHeight="1" x14ac:dyDescent="0.3">
      <c r="A133" s="195"/>
      <c r="B133" s="344" t="s">
        <v>503</v>
      </c>
      <c r="C133" s="351" t="s">
        <v>76</v>
      </c>
      <c r="D133" s="352"/>
      <c r="E133" s="353">
        <v>3172</v>
      </c>
      <c r="F133" s="354">
        <v>3744</v>
      </c>
      <c r="G133" s="355">
        <v>4196</v>
      </c>
      <c r="H133" s="356">
        <v>4119</v>
      </c>
      <c r="I133" s="354">
        <v>4737</v>
      </c>
      <c r="J133" s="364">
        <v>5592</v>
      </c>
      <c r="K133" s="195"/>
      <c r="L133" s="195"/>
      <c r="M133" s="195"/>
      <c r="N133" s="195"/>
      <c r="O133" s="195"/>
      <c r="P133" s="195"/>
      <c r="Q133" s="195"/>
      <c r="R133" s="195"/>
      <c r="S133" s="195"/>
      <c r="T133" s="195"/>
      <c r="U133" s="195"/>
      <c r="V133" s="195"/>
      <c r="W133" s="195"/>
      <c r="X133" s="195"/>
      <c r="Y133" s="195"/>
    </row>
    <row r="134" spans="1:25" s="264" customFormat="1" ht="12.75" customHeight="1" x14ac:dyDescent="0.3">
      <c r="A134" s="195"/>
      <c r="B134" s="344" t="s">
        <v>504</v>
      </c>
      <c r="C134" s="351" t="s">
        <v>76</v>
      </c>
      <c r="D134" s="352"/>
      <c r="E134" s="353">
        <v>4212</v>
      </c>
      <c r="F134" s="354">
        <v>4968</v>
      </c>
      <c r="G134" s="355">
        <v>5570</v>
      </c>
      <c r="H134" s="356">
        <v>5592</v>
      </c>
      <c r="I134" s="354">
        <v>6430</v>
      </c>
      <c r="J134" s="364">
        <v>7587</v>
      </c>
      <c r="K134" s="195"/>
      <c r="L134" s="195"/>
      <c r="M134" s="195"/>
      <c r="N134" s="195"/>
      <c r="O134" s="195"/>
      <c r="P134" s="195"/>
      <c r="Q134" s="195"/>
      <c r="R134" s="195"/>
      <c r="S134" s="195"/>
      <c r="T134" s="195"/>
      <c r="U134" s="195"/>
      <c r="V134" s="195"/>
      <c r="W134" s="195"/>
      <c r="X134" s="195"/>
      <c r="Y134" s="195"/>
    </row>
    <row r="135" spans="1:25" s="264" customFormat="1" ht="12.75" customHeight="1" x14ac:dyDescent="0.3">
      <c r="A135" s="195"/>
      <c r="B135" s="344" t="s">
        <v>505</v>
      </c>
      <c r="C135" s="351" t="s">
        <v>76</v>
      </c>
      <c r="D135" s="352"/>
      <c r="E135" s="353">
        <v>5356</v>
      </c>
      <c r="F135" s="354">
        <v>6322</v>
      </c>
      <c r="G135" s="355">
        <v>7086</v>
      </c>
      <c r="H135" s="356">
        <v>7902</v>
      </c>
      <c r="I135" s="354">
        <v>9088</v>
      </c>
      <c r="J135" s="364">
        <v>10725</v>
      </c>
      <c r="K135" s="195"/>
      <c r="L135" s="195"/>
      <c r="M135" s="195"/>
      <c r="N135" s="195"/>
      <c r="O135" s="195"/>
      <c r="P135" s="195"/>
      <c r="Q135" s="195"/>
      <c r="R135" s="195"/>
      <c r="S135" s="195"/>
      <c r="T135" s="195"/>
      <c r="U135" s="195"/>
      <c r="V135" s="195"/>
      <c r="W135" s="195"/>
      <c r="X135" s="195"/>
      <c r="Y135" s="195"/>
    </row>
    <row r="136" spans="1:25" s="264" customFormat="1" ht="12.75" customHeight="1" x14ac:dyDescent="0.3">
      <c r="A136" s="195"/>
      <c r="B136" s="344" t="s">
        <v>506</v>
      </c>
      <c r="C136" s="351" t="s">
        <v>76</v>
      </c>
      <c r="D136" s="352"/>
      <c r="E136" s="353">
        <v>6796</v>
      </c>
      <c r="F136" s="354">
        <v>8020</v>
      </c>
      <c r="G136" s="355">
        <v>8988</v>
      </c>
      <c r="H136" s="356">
        <v>14807</v>
      </c>
      <c r="I136" s="354">
        <v>17029</v>
      </c>
      <c r="J136" s="364">
        <v>20094</v>
      </c>
      <c r="K136" s="195"/>
      <c r="L136" s="195"/>
      <c r="M136" s="195"/>
      <c r="N136" s="195"/>
      <c r="O136" s="195"/>
      <c r="P136" s="195"/>
      <c r="Q136" s="195"/>
      <c r="R136" s="195"/>
      <c r="S136" s="195"/>
      <c r="T136" s="195"/>
      <c r="U136" s="195"/>
      <c r="V136" s="195"/>
      <c r="W136" s="195"/>
      <c r="X136" s="195"/>
      <c r="Y136" s="195"/>
    </row>
    <row r="137" spans="1:25" s="264" customFormat="1" ht="12.75" customHeight="1" x14ac:dyDescent="0.3">
      <c r="A137" s="195"/>
      <c r="B137" s="344" t="s">
        <v>507</v>
      </c>
      <c r="C137" s="351" t="s">
        <v>76</v>
      </c>
      <c r="D137" s="366"/>
      <c r="E137" s="367">
        <v>7428</v>
      </c>
      <c r="F137" s="368">
        <v>8766</v>
      </c>
      <c r="G137" s="369">
        <v>9824</v>
      </c>
      <c r="H137" s="370">
        <v>20848</v>
      </c>
      <c r="I137" s="368">
        <v>23976</v>
      </c>
      <c r="J137" s="371">
        <v>29971</v>
      </c>
      <c r="K137" s="195"/>
      <c r="L137" s="195"/>
      <c r="M137" s="195"/>
      <c r="N137" s="195"/>
      <c r="O137" s="195"/>
      <c r="P137" s="195"/>
      <c r="Q137" s="195"/>
      <c r="R137" s="195"/>
      <c r="S137" s="195"/>
      <c r="T137" s="195"/>
      <c r="U137" s="195"/>
      <c r="V137" s="195"/>
      <c r="W137" s="195"/>
      <c r="X137" s="195"/>
      <c r="Y137" s="195"/>
    </row>
    <row r="138" spans="1:25" s="264" customFormat="1" ht="12.75" customHeight="1" x14ac:dyDescent="0.3">
      <c r="A138" s="195"/>
      <c r="B138" s="344" t="s">
        <v>508</v>
      </c>
      <c r="C138" s="351" t="s">
        <v>76</v>
      </c>
      <c r="D138" s="366"/>
      <c r="E138" s="367">
        <v>13672</v>
      </c>
      <c r="F138" s="368">
        <v>19080</v>
      </c>
      <c r="G138" s="369">
        <v>25848</v>
      </c>
      <c r="H138" s="370"/>
      <c r="I138" s="368"/>
      <c r="J138" s="371"/>
      <c r="K138" s="195"/>
      <c r="L138" s="195"/>
      <c r="M138" s="195"/>
      <c r="N138" s="195"/>
      <c r="O138" s="195"/>
      <c r="P138" s="195"/>
      <c r="Q138" s="195"/>
      <c r="R138" s="195"/>
      <c r="S138" s="195"/>
      <c r="T138" s="195"/>
      <c r="U138" s="195"/>
      <c r="V138" s="195"/>
      <c r="W138" s="195"/>
      <c r="X138" s="195"/>
      <c r="Y138" s="195"/>
    </row>
    <row r="139" spans="1:25" s="264" customFormat="1" ht="12.75" customHeight="1" x14ac:dyDescent="0.3">
      <c r="A139" s="195"/>
      <c r="B139" s="344" t="s">
        <v>509</v>
      </c>
      <c r="C139" s="351" t="s">
        <v>76</v>
      </c>
      <c r="D139" s="366"/>
      <c r="E139" s="367">
        <v>16134</v>
      </c>
      <c r="F139" s="368">
        <v>22510</v>
      </c>
      <c r="G139" s="369">
        <v>30502</v>
      </c>
      <c r="H139" s="370"/>
      <c r="I139" s="368"/>
      <c r="J139" s="371"/>
      <c r="K139" s="195"/>
      <c r="L139" s="195"/>
      <c r="M139" s="195"/>
      <c r="N139" s="195"/>
      <c r="O139" s="195"/>
      <c r="P139" s="195"/>
      <c r="Q139" s="195"/>
      <c r="R139" s="195"/>
      <c r="S139" s="195"/>
      <c r="T139" s="195"/>
      <c r="U139" s="195"/>
      <c r="V139" s="195"/>
      <c r="W139" s="195"/>
      <c r="X139" s="195"/>
      <c r="Y139" s="195"/>
    </row>
    <row r="140" spans="1:25" s="264" customFormat="1" ht="12.75" customHeight="1" thickBot="1" x14ac:dyDescent="0.35">
      <c r="A140" s="195"/>
      <c r="B140" s="345" t="s">
        <v>510</v>
      </c>
      <c r="C140" s="357" t="s">
        <v>76</v>
      </c>
      <c r="D140" s="366"/>
      <c r="E140" s="367">
        <v>18082</v>
      </c>
      <c r="F140" s="368">
        <v>25232</v>
      </c>
      <c r="G140" s="369">
        <v>34190</v>
      </c>
      <c r="H140" s="370"/>
      <c r="I140" s="368"/>
      <c r="J140" s="371"/>
      <c r="K140" s="195"/>
      <c r="L140" s="195"/>
      <c r="M140" s="195"/>
      <c r="N140" s="195"/>
      <c r="O140" s="195"/>
      <c r="P140" s="195"/>
      <c r="Q140" s="195"/>
      <c r="R140" s="195"/>
      <c r="S140" s="195"/>
      <c r="T140" s="195"/>
      <c r="U140" s="195"/>
      <c r="V140" s="195"/>
      <c r="W140" s="195"/>
      <c r="X140" s="195"/>
      <c r="Y140" s="195"/>
    </row>
    <row r="141" spans="1:25" s="264" customFormat="1" ht="12.75" customHeight="1" x14ac:dyDescent="0.3">
      <c r="A141" s="195"/>
      <c r="B141" s="201" t="s">
        <v>571</v>
      </c>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row>
    <row r="142" spans="1:25" s="264" customFormat="1" ht="12.75" customHeight="1" x14ac:dyDescent="0.3">
      <c r="A142" s="195"/>
      <c r="B142" s="195"/>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row>
    <row r="143" spans="1:25" s="264" customFormat="1" ht="12.75" customHeight="1" x14ac:dyDescent="0.3">
      <c r="A143" s="185"/>
      <c r="B143" s="214" t="s">
        <v>241</v>
      </c>
      <c r="C143" s="185"/>
      <c r="D143" s="185"/>
      <c r="E143" s="185"/>
      <c r="F143" s="195"/>
      <c r="G143" s="195"/>
      <c r="H143" s="195"/>
      <c r="I143" s="195"/>
      <c r="J143" s="195"/>
      <c r="K143" s="195"/>
      <c r="L143" s="195"/>
      <c r="M143" s="195"/>
      <c r="N143" s="195"/>
      <c r="O143" s="195"/>
      <c r="P143" s="195"/>
      <c r="Q143" s="195"/>
      <c r="R143" s="195"/>
      <c r="S143" s="195"/>
      <c r="T143" s="195"/>
      <c r="U143" s="195"/>
      <c r="V143" s="195"/>
      <c r="W143" s="195"/>
      <c r="X143" s="195"/>
      <c r="Y143" s="195"/>
    </row>
    <row r="144" spans="1:25" s="264" customFormat="1" ht="12.75" customHeight="1" thickBot="1" x14ac:dyDescent="0.35">
      <c r="A144" s="195"/>
      <c r="B144" s="195"/>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row>
    <row r="145" spans="1:25" s="264" customFormat="1" ht="12.75" customHeight="1" x14ac:dyDescent="0.3">
      <c r="A145" s="195"/>
      <c r="B145" s="348"/>
      <c r="C145" s="349"/>
      <c r="D145" s="349"/>
      <c r="E145" s="678" t="s">
        <v>83</v>
      </c>
      <c r="F145" s="678"/>
      <c r="G145" s="678"/>
      <c r="H145" s="678" t="s">
        <v>212</v>
      </c>
      <c r="I145" s="678"/>
      <c r="J145" s="679"/>
      <c r="K145" s="195"/>
      <c r="L145" s="195"/>
      <c r="M145" s="195"/>
      <c r="N145" s="195"/>
      <c r="O145" s="195"/>
      <c r="P145" s="195"/>
      <c r="Q145" s="195"/>
      <c r="R145" s="195"/>
      <c r="S145" s="195"/>
      <c r="T145" s="195"/>
      <c r="U145" s="195"/>
      <c r="V145" s="195"/>
      <c r="W145" s="195"/>
      <c r="X145" s="195"/>
      <c r="Y145" s="195"/>
    </row>
    <row r="146" spans="1:25" s="264" customFormat="1" ht="12.75" customHeight="1" x14ac:dyDescent="0.3">
      <c r="A146" s="195"/>
      <c r="B146" s="363" t="s">
        <v>102</v>
      </c>
      <c r="C146" s="363" t="s">
        <v>103</v>
      </c>
      <c r="D146" s="363" t="s">
        <v>109</v>
      </c>
      <c r="E146" s="363" t="s">
        <v>99</v>
      </c>
      <c r="F146" s="363" t="s">
        <v>100</v>
      </c>
      <c r="G146" s="363" t="s">
        <v>101</v>
      </c>
      <c r="H146" s="363" t="s">
        <v>104</v>
      </c>
      <c r="I146" s="363" t="s">
        <v>106</v>
      </c>
      <c r="J146" s="363" t="s">
        <v>105</v>
      </c>
      <c r="K146" s="195"/>
      <c r="L146" s="195"/>
      <c r="M146" s="195"/>
      <c r="N146" s="195"/>
      <c r="O146" s="195"/>
      <c r="P146" s="195"/>
      <c r="Q146" s="195"/>
      <c r="R146" s="195"/>
      <c r="S146" s="195"/>
      <c r="T146" s="195"/>
      <c r="U146" s="195"/>
      <c r="V146" s="195"/>
      <c r="W146" s="195"/>
      <c r="X146" s="195"/>
      <c r="Y146" s="195"/>
    </row>
    <row r="147" spans="1:25" s="264" customFormat="1" ht="12.75" customHeight="1" x14ac:dyDescent="0.3">
      <c r="A147" s="195"/>
      <c r="B147" s="344" t="s">
        <v>497</v>
      </c>
      <c r="C147" s="351" t="s">
        <v>76</v>
      </c>
      <c r="D147" s="352" t="s">
        <v>242</v>
      </c>
      <c r="E147" s="353">
        <v>1048</v>
      </c>
      <c r="F147" s="354">
        <v>1110</v>
      </c>
      <c r="G147" s="355">
        <v>1228</v>
      </c>
      <c r="H147" s="356">
        <v>614</v>
      </c>
      <c r="I147" s="354">
        <v>651</v>
      </c>
      <c r="J147" s="364">
        <v>695</v>
      </c>
      <c r="K147" s="195"/>
      <c r="L147" s="195"/>
      <c r="M147" s="195"/>
      <c r="N147" s="195"/>
      <c r="O147" s="195"/>
      <c r="P147" s="195"/>
      <c r="Q147" s="195"/>
      <c r="R147" s="195"/>
      <c r="S147" s="195"/>
      <c r="T147" s="195"/>
      <c r="U147" s="195"/>
      <c r="V147" s="195"/>
      <c r="W147" s="195"/>
      <c r="X147" s="195"/>
      <c r="Y147" s="195"/>
    </row>
    <row r="148" spans="1:25" s="264" customFormat="1" ht="12.75" customHeight="1" x14ac:dyDescent="0.3">
      <c r="A148" s="195"/>
      <c r="B148" s="344" t="s">
        <v>498</v>
      </c>
      <c r="C148" s="351" t="s">
        <v>76</v>
      </c>
      <c r="D148" s="352" t="s">
        <v>242</v>
      </c>
      <c r="E148" s="353">
        <v>1048</v>
      </c>
      <c r="F148" s="354">
        <v>1110</v>
      </c>
      <c r="G148" s="355">
        <v>1228</v>
      </c>
      <c r="H148" s="356">
        <v>651</v>
      </c>
      <c r="I148" s="354">
        <v>695</v>
      </c>
      <c r="J148" s="364">
        <v>815</v>
      </c>
      <c r="K148" s="195"/>
      <c r="L148" s="195"/>
      <c r="M148" s="195"/>
      <c r="N148" s="195"/>
      <c r="O148" s="195"/>
      <c r="P148" s="195"/>
      <c r="Q148" s="195"/>
      <c r="R148" s="195"/>
      <c r="S148" s="195"/>
      <c r="T148" s="195"/>
      <c r="U148" s="195"/>
      <c r="V148" s="195"/>
      <c r="W148" s="195"/>
      <c r="X148" s="195"/>
      <c r="Y148" s="195"/>
    </row>
    <row r="149" spans="1:25" s="264" customFormat="1" ht="12.75" customHeight="1" x14ac:dyDescent="0.3">
      <c r="A149" s="195"/>
      <c r="B149" s="344" t="s">
        <v>499</v>
      </c>
      <c r="C149" s="351" t="s">
        <v>76</v>
      </c>
      <c r="D149" s="352" t="s">
        <v>242</v>
      </c>
      <c r="E149" s="353">
        <v>1110</v>
      </c>
      <c r="F149" s="354">
        <v>1228</v>
      </c>
      <c r="G149" s="355">
        <v>1302</v>
      </c>
      <c r="H149" s="356">
        <v>695</v>
      </c>
      <c r="I149" s="354">
        <v>815</v>
      </c>
      <c r="J149" s="364">
        <v>920</v>
      </c>
      <c r="K149" s="195"/>
      <c r="L149" s="195"/>
      <c r="M149" s="195"/>
      <c r="N149" s="195"/>
      <c r="O149" s="195"/>
      <c r="P149" s="195"/>
      <c r="Q149" s="195"/>
      <c r="R149" s="195"/>
      <c r="S149" s="195"/>
      <c r="T149" s="195"/>
      <c r="U149" s="195"/>
      <c r="V149" s="195"/>
      <c r="W149" s="195"/>
      <c r="X149" s="195"/>
      <c r="Y149" s="195"/>
    </row>
    <row r="150" spans="1:25" s="264" customFormat="1" ht="12.75" customHeight="1" x14ac:dyDescent="0.3">
      <c r="A150" s="195"/>
      <c r="B150" s="344" t="s">
        <v>500</v>
      </c>
      <c r="C150" s="351" t="s">
        <v>76</v>
      </c>
      <c r="D150" s="352" t="s">
        <v>242</v>
      </c>
      <c r="E150" s="353">
        <v>1110</v>
      </c>
      <c r="F150" s="354">
        <v>1228</v>
      </c>
      <c r="G150" s="355">
        <v>1302</v>
      </c>
      <c r="H150" s="356">
        <v>695</v>
      </c>
      <c r="I150" s="354">
        <v>815</v>
      </c>
      <c r="J150" s="364">
        <v>920</v>
      </c>
      <c r="K150" s="195"/>
      <c r="L150" s="195"/>
      <c r="M150" s="195"/>
      <c r="N150" s="195"/>
      <c r="O150" s="195"/>
      <c r="P150" s="195"/>
      <c r="Q150" s="195"/>
      <c r="R150" s="195"/>
      <c r="S150" s="195"/>
      <c r="T150" s="195"/>
      <c r="U150" s="195"/>
      <c r="V150" s="195"/>
      <c r="W150" s="195"/>
      <c r="X150" s="195"/>
      <c r="Y150" s="195"/>
    </row>
    <row r="151" spans="1:25" s="264" customFormat="1" ht="12.75" customHeight="1" x14ac:dyDescent="0.3">
      <c r="A151" s="195"/>
      <c r="B151" s="344" t="s">
        <v>501</v>
      </c>
      <c r="C151" s="351" t="s">
        <v>76</v>
      </c>
      <c r="D151" s="352" t="s">
        <v>242</v>
      </c>
      <c r="E151" s="353">
        <v>1228</v>
      </c>
      <c r="F151" s="354">
        <v>1302</v>
      </c>
      <c r="G151" s="355">
        <v>1390</v>
      </c>
      <c r="H151" s="356">
        <v>920</v>
      </c>
      <c r="I151" s="354">
        <v>1034</v>
      </c>
      <c r="J151" s="364">
        <v>1168</v>
      </c>
      <c r="K151" s="195"/>
      <c r="L151" s="195"/>
      <c r="M151" s="195"/>
      <c r="N151" s="195"/>
      <c r="O151" s="195"/>
      <c r="P151" s="195"/>
      <c r="Q151" s="195"/>
      <c r="R151" s="195"/>
      <c r="S151" s="195"/>
      <c r="T151" s="195"/>
      <c r="U151" s="195"/>
      <c r="V151" s="195"/>
      <c r="W151" s="195"/>
      <c r="X151" s="195"/>
      <c r="Y151" s="195"/>
    </row>
    <row r="152" spans="1:25" s="264" customFormat="1" ht="12.75" customHeight="1" x14ac:dyDescent="0.3">
      <c r="A152" s="195"/>
      <c r="B152" s="344" t="s">
        <v>502</v>
      </c>
      <c r="C152" s="351" t="s">
        <v>76</v>
      </c>
      <c r="D152" s="352" t="s">
        <v>242</v>
      </c>
      <c r="E152" s="353">
        <v>1302</v>
      </c>
      <c r="F152" s="354">
        <v>1390</v>
      </c>
      <c r="G152" s="355">
        <v>1630</v>
      </c>
      <c r="H152" s="356">
        <v>1034</v>
      </c>
      <c r="I152" s="354">
        <v>1168</v>
      </c>
      <c r="J152" s="364">
        <v>1406</v>
      </c>
      <c r="K152" s="195"/>
      <c r="L152" s="195"/>
      <c r="M152" s="195"/>
      <c r="N152" s="195"/>
      <c r="O152" s="195"/>
      <c r="P152" s="195"/>
      <c r="Q152" s="195"/>
      <c r="R152" s="195"/>
      <c r="S152" s="195"/>
      <c r="T152" s="195"/>
      <c r="U152" s="195"/>
      <c r="V152" s="195"/>
      <c r="W152" s="195"/>
      <c r="X152" s="195"/>
      <c r="Y152" s="195"/>
    </row>
    <row r="153" spans="1:25" s="264" customFormat="1" ht="12.75" customHeight="1" x14ac:dyDescent="0.3">
      <c r="A153" s="195"/>
      <c r="B153" s="344" t="s">
        <v>503</v>
      </c>
      <c r="C153" s="351" t="s">
        <v>76</v>
      </c>
      <c r="D153" s="352" t="s">
        <v>242</v>
      </c>
      <c r="E153" s="353">
        <v>1390</v>
      </c>
      <c r="F153" s="354">
        <v>1630</v>
      </c>
      <c r="G153" s="355">
        <v>1840</v>
      </c>
      <c r="H153" s="356">
        <v>1168</v>
      </c>
      <c r="I153" s="354">
        <v>1406</v>
      </c>
      <c r="J153" s="364">
        <v>1745</v>
      </c>
      <c r="K153" s="195"/>
      <c r="L153" s="195"/>
      <c r="M153" s="195"/>
      <c r="N153" s="195"/>
      <c r="O153" s="195"/>
      <c r="P153" s="195"/>
      <c r="Q153" s="195"/>
      <c r="R153" s="195"/>
      <c r="S153" s="195"/>
      <c r="T153" s="195"/>
      <c r="U153" s="195"/>
      <c r="V153" s="195"/>
      <c r="W153" s="195"/>
      <c r="X153" s="195"/>
      <c r="Y153" s="195"/>
    </row>
    <row r="154" spans="1:25" s="264" customFormat="1" ht="12.75" customHeight="1" x14ac:dyDescent="0.3">
      <c r="A154" s="195"/>
      <c r="B154" s="344" t="s">
        <v>504</v>
      </c>
      <c r="C154" s="351" t="s">
        <v>76</v>
      </c>
      <c r="D154" s="352" t="s">
        <v>242</v>
      </c>
      <c r="E154" s="353">
        <v>1840</v>
      </c>
      <c r="F154" s="354">
        <v>2068</v>
      </c>
      <c r="G154" s="355">
        <v>2336</v>
      </c>
      <c r="H154" s="356">
        <v>1745</v>
      </c>
      <c r="I154" s="354">
        <v>2297</v>
      </c>
      <c r="J154" s="364">
        <v>2665</v>
      </c>
      <c r="K154" s="195"/>
      <c r="L154" s="195"/>
      <c r="M154" s="195"/>
      <c r="N154" s="195"/>
      <c r="O154" s="195"/>
      <c r="P154" s="195"/>
      <c r="Q154" s="195"/>
      <c r="R154" s="195"/>
      <c r="S154" s="195"/>
      <c r="T154" s="195"/>
      <c r="U154" s="195"/>
      <c r="V154" s="195"/>
      <c r="W154" s="195"/>
      <c r="X154" s="195"/>
      <c r="Y154" s="195"/>
    </row>
    <row r="155" spans="1:25" s="264" customFormat="1" ht="12.75" customHeight="1" x14ac:dyDescent="0.3">
      <c r="A155" s="195"/>
      <c r="B155" s="344" t="s">
        <v>505</v>
      </c>
      <c r="C155" s="351" t="s">
        <v>76</v>
      </c>
      <c r="D155" s="352" t="s">
        <v>242</v>
      </c>
      <c r="E155" s="353">
        <v>2068</v>
      </c>
      <c r="F155" s="354">
        <v>2336</v>
      </c>
      <c r="G155" s="355">
        <v>2812</v>
      </c>
      <c r="H155" s="356">
        <v>2665</v>
      </c>
      <c r="I155" s="354">
        <v>3013</v>
      </c>
      <c r="J155" s="364">
        <v>4037</v>
      </c>
      <c r="K155" s="195"/>
      <c r="L155" s="195"/>
      <c r="M155" s="195"/>
      <c r="N155" s="195"/>
      <c r="O155" s="195"/>
      <c r="P155" s="195"/>
      <c r="Q155" s="195"/>
      <c r="R155" s="195"/>
      <c r="S155" s="195"/>
      <c r="T155" s="195"/>
      <c r="U155" s="195"/>
      <c r="V155" s="195"/>
      <c r="W155" s="195"/>
      <c r="X155" s="195"/>
      <c r="Y155" s="195"/>
    </row>
    <row r="156" spans="1:25" s="264" customFormat="1" ht="12.75" customHeight="1" x14ac:dyDescent="0.3">
      <c r="A156" s="195"/>
      <c r="B156" s="344" t="s">
        <v>506</v>
      </c>
      <c r="C156" s="351" t="s">
        <v>76</v>
      </c>
      <c r="D156" s="352" t="s">
        <v>242</v>
      </c>
      <c r="E156" s="353">
        <v>2336</v>
      </c>
      <c r="F156" s="354">
        <v>2812</v>
      </c>
      <c r="G156" s="355">
        <v>3490</v>
      </c>
      <c r="H156" s="356">
        <v>3013</v>
      </c>
      <c r="I156" s="354">
        <v>4037</v>
      </c>
      <c r="J156" s="364">
        <v>4891</v>
      </c>
      <c r="K156" s="195"/>
      <c r="L156" s="195"/>
      <c r="M156" s="195"/>
      <c r="N156" s="195"/>
      <c r="O156" s="195"/>
      <c r="P156" s="195"/>
      <c r="Q156" s="195"/>
      <c r="R156" s="195"/>
      <c r="S156" s="195"/>
      <c r="T156" s="195"/>
      <c r="U156" s="195"/>
      <c r="V156" s="195"/>
      <c r="W156" s="195"/>
      <c r="X156" s="195"/>
      <c r="Y156" s="195"/>
    </row>
    <row r="157" spans="1:25" s="264" customFormat="1" ht="12.75" customHeight="1" x14ac:dyDescent="0.3">
      <c r="A157" s="195"/>
      <c r="B157" s="344" t="s">
        <v>507</v>
      </c>
      <c r="C157" s="351" t="s">
        <v>76</v>
      </c>
      <c r="D157" s="352" t="s">
        <v>242</v>
      </c>
      <c r="E157" s="367">
        <v>3490</v>
      </c>
      <c r="F157" s="368">
        <v>4594</v>
      </c>
      <c r="G157" s="369">
        <v>5330</v>
      </c>
      <c r="H157" s="370">
        <v>4891</v>
      </c>
      <c r="I157" s="368">
        <v>5584</v>
      </c>
      <c r="J157" s="371">
        <v>6717</v>
      </c>
      <c r="K157" s="195"/>
      <c r="L157" s="195"/>
      <c r="M157" s="195"/>
      <c r="N157" s="195"/>
      <c r="O157" s="195"/>
      <c r="P157" s="195"/>
      <c r="Q157" s="195"/>
      <c r="R157" s="195"/>
      <c r="S157" s="195"/>
      <c r="T157" s="195"/>
      <c r="U157" s="195"/>
      <c r="V157" s="195"/>
      <c r="W157" s="195"/>
      <c r="X157" s="195"/>
      <c r="Y157" s="195"/>
    </row>
    <row r="158" spans="1:25" s="264" customFormat="1" ht="12.75" customHeight="1" x14ac:dyDescent="0.3">
      <c r="A158" s="195"/>
      <c r="B158" s="344" t="s">
        <v>508</v>
      </c>
      <c r="C158" s="351" t="s">
        <v>76</v>
      </c>
      <c r="D158" s="352" t="s">
        <v>242</v>
      </c>
      <c r="E158" s="367">
        <v>5330</v>
      </c>
      <c r="F158" s="368">
        <v>6026</v>
      </c>
      <c r="G158" s="369">
        <v>8074</v>
      </c>
      <c r="H158" s="370"/>
      <c r="I158" s="368"/>
      <c r="J158" s="371"/>
      <c r="K158" s="195"/>
      <c r="L158" s="195"/>
      <c r="M158" s="195"/>
      <c r="N158" s="195"/>
      <c r="O158" s="195"/>
      <c r="P158" s="195"/>
      <c r="Q158" s="195"/>
      <c r="R158" s="195"/>
      <c r="S158" s="195"/>
      <c r="T158" s="195"/>
      <c r="U158" s="195"/>
      <c r="V158" s="195"/>
      <c r="W158" s="195"/>
      <c r="X158" s="195"/>
      <c r="Y158" s="195"/>
    </row>
    <row r="159" spans="1:25" s="264" customFormat="1" ht="12.75" customHeight="1" x14ac:dyDescent="0.3">
      <c r="A159" s="195"/>
      <c r="B159" s="344" t="s">
        <v>509</v>
      </c>
      <c r="C159" s="351" t="s">
        <v>76</v>
      </c>
      <c r="D159" s="352" t="s">
        <v>242</v>
      </c>
      <c r="E159" s="367">
        <v>6026</v>
      </c>
      <c r="F159" s="368">
        <v>8074</v>
      </c>
      <c r="G159" s="369">
        <v>9782</v>
      </c>
      <c r="H159" s="370"/>
      <c r="I159" s="368"/>
      <c r="J159" s="371"/>
      <c r="K159" s="195"/>
      <c r="L159" s="195"/>
      <c r="M159" s="195"/>
      <c r="N159" s="195"/>
      <c r="O159" s="195"/>
      <c r="P159" s="195"/>
      <c r="Q159" s="195"/>
      <c r="R159" s="195"/>
      <c r="S159" s="195"/>
      <c r="T159" s="195"/>
      <c r="U159" s="195"/>
      <c r="V159" s="195"/>
      <c r="W159" s="195"/>
      <c r="X159" s="195"/>
      <c r="Y159" s="195"/>
    </row>
    <row r="160" spans="1:25" s="264" customFormat="1" ht="12.75" customHeight="1" thickBot="1" x14ac:dyDescent="0.35">
      <c r="A160" s="195"/>
      <c r="B160" s="345" t="s">
        <v>510</v>
      </c>
      <c r="C160" s="357" t="s">
        <v>76</v>
      </c>
      <c r="D160" s="352" t="s">
        <v>242</v>
      </c>
      <c r="E160" s="367">
        <v>8074</v>
      </c>
      <c r="F160" s="368">
        <v>9782</v>
      </c>
      <c r="G160" s="369">
        <v>11168</v>
      </c>
      <c r="H160" s="370"/>
      <c r="I160" s="368"/>
      <c r="J160" s="371"/>
      <c r="K160" s="195"/>
      <c r="L160" s="195"/>
      <c r="M160" s="195"/>
      <c r="N160" s="195"/>
      <c r="O160" s="195"/>
      <c r="P160" s="195"/>
      <c r="Q160" s="195"/>
      <c r="R160" s="195"/>
      <c r="S160" s="195"/>
      <c r="T160" s="195"/>
      <c r="U160" s="195"/>
      <c r="V160" s="195"/>
      <c r="W160" s="195"/>
      <c r="X160" s="195"/>
      <c r="Y160" s="195"/>
    </row>
    <row r="161" spans="1:25" s="264" customFormat="1" ht="12.75" customHeight="1" x14ac:dyDescent="0.3">
      <c r="A161" s="195"/>
      <c r="B161" s="201" t="s">
        <v>572</v>
      </c>
      <c r="C161" s="195"/>
      <c r="D161" s="195"/>
      <c r="E161" s="195"/>
      <c r="F161" s="195"/>
      <c r="G161" s="195"/>
      <c r="H161" s="195"/>
      <c r="I161" s="195"/>
      <c r="J161" s="195"/>
      <c r="K161" s="195"/>
      <c r="L161" s="195"/>
      <c r="M161" s="195"/>
      <c r="N161" s="195"/>
      <c r="O161" s="195"/>
      <c r="P161" s="195"/>
      <c r="Q161" s="195"/>
      <c r="R161" s="195"/>
      <c r="S161" s="195"/>
      <c r="T161" s="195"/>
      <c r="U161" s="195"/>
      <c r="V161" s="195"/>
      <c r="W161" s="195"/>
      <c r="X161" s="195"/>
      <c r="Y161" s="195"/>
    </row>
    <row r="162" spans="1:25" s="264" customFormat="1" ht="12.75" customHeight="1" x14ac:dyDescent="0.3">
      <c r="A162" s="195"/>
      <c r="B162" s="195"/>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row>
    <row r="163" spans="1:25" s="264" customFormat="1" ht="12.75" customHeight="1" x14ac:dyDescent="0.3">
      <c r="A163" s="185"/>
      <c r="B163" s="214" t="s">
        <v>243</v>
      </c>
      <c r="C163" s="185"/>
      <c r="D163" s="185"/>
      <c r="E163" s="185"/>
      <c r="F163" s="195"/>
      <c r="G163" s="195"/>
      <c r="H163" s="195"/>
      <c r="I163" s="195"/>
      <c r="J163" s="195"/>
      <c r="K163" s="195"/>
      <c r="L163" s="195"/>
      <c r="M163" s="195"/>
      <c r="N163" s="195"/>
      <c r="O163" s="195"/>
      <c r="P163" s="195"/>
      <c r="Q163" s="195"/>
      <c r="R163" s="195"/>
      <c r="S163" s="195"/>
      <c r="T163" s="195"/>
      <c r="U163" s="195"/>
      <c r="V163" s="195"/>
      <c r="W163" s="195"/>
      <c r="X163" s="195"/>
      <c r="Y163" s="195"/>
    </row>
    <row r="164" spans="1:25" s="372" customFormat="1" ht="12.75" customHeight="1" thickBot="1" x14ac:dyDescent="0.35">
      <c r="A164" s="195"/>
      <c r="B164" s="195"/>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row>
    <row r="165" spans="1:25" s="372" customFormat="1" ht="12.75" customHeight="1" x14ac:dyDescent="0.3">
      <c r="A165" s="195"/>
      <c r="B165" s="348"/>
      <c r="C165" s="349"/>
      <c r="D165" s="349"/>
      <c r="E165" s="678" t="s">
        <v>83</v>
      </c>
      <c r="F165" s="678"/>
      <c r="G165" s="678"/>
      <c r="H165" s="678" t="s">
        <v>212</v>
      </c>
      <c r="I165" s="678"/>
      <c r="J165" s="679"/>
      <c r="K165" s="195"/>
      <c r="L165" s="195"/>
      <c r="M165" s="195"/>
      <c r="N165" s="195"/>
      <c r="O165" s="195"/>
      <c r="P165" s="195"/>
      <c r="Q165" s="195"/>
      <c r="R165" s="195"/>
      <c r="S165" s="195"/>
      <c r="T165" s="195"/>
      <c r="U165" s="195"/>
      <c r="V165" s="195"/>
      <c r="W165" s="195"/>
      <c r="X165" s="195"/>
      <c r="Y165" s="195"/>
    </row>
    <row r="166" spans="1:25" ht="12.75" customHeight="1" x14ac:dyDescent="0.3">
      <c r="A166" s="195"/>
      <c r="B166" s="363" t="s">
        <v>102</v>
      </c>
      <c r="C166" s="363" t="s">
        <v>103</v>
      </c>
      <c r="D166" s="363" t="s">
        <v>109</v>
      </c>
      <c r="E166" s="363" t="s">
        <v>99</v>
      </c>
      <c r="F166" s="363" t="s">
        <v>100</v>
      </c>
      <c r="G166" s="363" t="s">
        <v>101</v>
      </c>
      <c r="H166" s="363" t="s">
        <v>104</v>
      </c>
      <c r="I166" s="363" t="s">
        <v>106</v>
      </c>
      <c r="J166" s="363" t="s">
        <v>105</v>
      </c>
      <c r="K166" s="195"/>
      <c r="L166" s="195"/>
      <c r="M166" s="195"/>
      <c r="N166" s="195"/>
      <c r="O166" s="195"/>
      <c r="P166" s="195"/>
      <c r="Q166" s="195"/>
      <c r="R166" s="195"/>
      <c r="S166" s="195"/>
      <c r="T166" s="195"/>
      <c r="U166" s="195"/>
      <c r="V166" s="195"/>
      <c r="W166" s="195"/>
      <c r="X166" s="195"/>
      <c r="Y166" s="195"/>
    </row>
    <row r="167" spans="1:25" ht="12.75" customHeight="1" x14ac:dyDescent="0.3">
      <c r="A167" s="195"/>
      <c r="B167" s="474" t="s">
        <v>107</v>
      </c>
      <c r="C167" s="351" t="s">
        <v>76</v>
      </c>
      <c r="D167" s="352" t="s">
        <v>111</v>
      </c>
      <c r="E167" s="353">
        <v>4725</v>
      </c>
      <c r="F167" s="354">
        <v>4876</v>
      </c>
      <c r="G167" s="355">
        <v>5236</v>
      </c>
      <c r="H167" s="356">
        <v>4430</v>
      </c>
      <c r="I167" s="354">
        <v>4877</v>
      </c>
      <c r="J167" s="364">
        <v>5259</v>
      </c>
      <c r="K167" s="195"/>
      <c r="L167" s="195"/>
      <c r="M167" s="195"/>
      <c r="N167" s="195"/>
      <c r="O167" s="195"/>
      <c r="P167" s="195"/>
      <c r="Q167" s="195"/>
      <c r="R167" s="195"/>
      <c r="S167" s="195"/>
      <c r="T167" s="195"/>
      <c r="U167" s="195"/>
      <c r="V167" s="195"/>
      <c r="W167" s="195"/>
      <c r="X167" s="195"/>
      <c r="Y167" s="195"/>
    </row>
    <row r="168" spans="1:25" ht="12.75" customHeight="1" x14ac:dyDescent="0.3">
      <c r="A168" s="195"/>
      <c r="B168" s="475" t="s">
        <v>108</v>
      </c>
      <c r="C168" s="365" t="s">
        <v>76</v>
      </c>
      <c r="D168" s="366" t="s">
        <v>110</v>
      </c>
      <c r="E168" s="353">
        <v>4932</v>
      </c>
      <c r="F168" s="354">
        <v>5466</v>
      </c>
      <c r="G168" s="355">
        <v>5918</v>
      </c>
      <c r="H168" s="356">
        <v>5730</v>
      </c>
      <c r="I168" s="354">
        <v>6584</v>
      </c>
      <c r="J168" s="364">
        <v>7580</v>
      </c>
      <c r="K168" s="195"/>
      <c r="L168" s="195"/>
      <c r="M168" s="195"/>
      <c r="N168" s="195"/>
      <c r="O168" s="195"/>
      <c r="P168" s="195"/>
      <c r="Q168" s="195"/>
      <c r="R168" s="195"/>
      <c r="S168" s="195"/>
      <c r="T168" s="195"/>
      <c r="U168" s="195"/>
      <c r="V168" s="195"/>
      <c r="W168" s="195"/>
      <c r="X168" s="195"/>
      <c r="Y168" s="195"/>
    </row>
    <row r="169" spans="1:25" ht="12.75" customHeight="1" x14ac:dyDescent="0.3">
      <c r="A169" s="195"/>
      <c r="B169" s="475" t="s">
        <v>516</v>
      </c>
      <c r="C169" s="365" t="s">
        <v>76</v>
      </c>
      <c r="D169" s="366" t="s">
        <v>518</v>
      </c>
      <c r="E169" s="367">
        <f>E167</f>
        <v>4725</v>
      </c>
      <c r="F169" s="368">
        <f t="shared" ref="F169:G170" si="0">F167</f>
        <v>4876</v>
      </c>
      <c r="G169" s="369">
        <f t="shared" si="0"/>
        <v>5236</v>
      </c>
      <c r="H169" s="370">
        <v>8787</v>
      </c>
      <c r="I169" s="368">
        <v>9892</v>
      </c>
      <c r="J169" s="371">
        <v>10859</v>
      </c>
      <c r="K169" s="195"/>
      <c r="L169" s="195"/>
      <c r="M169" s="195"/>
      <c r="N169" s="195"/>
      <c r="O169" s="195"/>
      <c r="P169" s="195"/>
      <c r="Q169" s="195"/>
      <c r="R169" s="195"/>
      <c r="S169" s="195"/>
      <c r="T169" s="195"/>
      <c r="U169" s="195"/>
      <c r="V169" s="195"/>
      <c r="W169" s="195"/>
      <c r="X169" s="195"/>
      <c r="Y169" s="195"/>
    </row>
    <row r="170" spans="1:25" ht="12.75" customHeight="1" x14ac:dyDescent="0.3">
      <c r="A170" s="195"/>
      <c r="B170" s="475" t="s">
        <v>517</v>
      </c>
      <c r="C170" s="365" t="s">
        <v>76</v>
      </c>
      <c r="D170" s="366" t="s">
        <v>518</v>
      </c>
      <c r="E170" s="367">
        <f>E168</f>
        <v>4932</v>
      </c>
      <c r="F170" s="368">
        <f t="shared" si="0"/>
        <v>5466</v>
      </c>
      <c r="G170" s="369">
        <f t="shared" si="0"/>
        <v>5918</v>
      </c>
      <c r="H170" s="370">
        <v>10087</v>
      </c>
      <c r="I170" s="368">
        <v>11599</v>
      </c>
      <c r="J170" s="371">
        <v>13180</v>
      </c>
      <c r="K170" s="195"/>
      <c r="L170" s="195"/>
      <c r="M170" s="195"/>
      <c r="N170" s="195"/>
      <c r="O170" s="195"/>
      <c r="P170" s="195"/>
      <c r="Q170" s="195"/>
      <c r="R170" s="195"/>
      <c r="S170" s="195"/>
      <c r="T170" s="195"/>
      <c r="U170" s="195"/>
      <c r="V170" s="195"/>
      <c r="W170" s="195"/>
      <c r="X170" s="195"/>
      <c r="Y170" s="195"/>
    </row>
    <row r="171" spans="1:25" ht="12.75" customHeight="1" x14ac:dyDescent="0.3">
      <c r="A171" s="195"/>
      <c r="B171" s="201" t="s">
        <v>573</v>
      </c>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row>
    <row r="172" spans="1:25" ht="12.75" customHeight="1" x14ac:dyDescent="0.3">
      <c r="A172" s="195"/>
      <c r="B172" s="195"/>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row>
    <row r="173" spans="1:25" ht="12.75" customHeight="1" x14ac:dyDescent="0.3">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row>
    <row r="174" spans="1:25" ht="12.75" customHeight="1" x14ac:dyDescent="0.3">
      <c r="A174" s="195"/>
      <c r="B174" s="195"/>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row>
    <row r="175" spans="1:25" ht="12.75" customHeight="1" x14ac:dyDescent="0.3">
      <c r="A175" s="195"/>
      <c r="B175" s="195"/>
      <c r="C175" s="195"/>
      <c r="D175" s="195"/>
      <c r="E175" s="195"/>
      <c r="F175" s="195"/>
      <c r="G175" s="195"/>
      <c r="H175" s="195"/>
      <c r="I175" s="195"/>
      <c r="J175" s="195"/>
      <c r="K175" s="195"/>
      <c r="L175" s="195"/>
      <c r="M175" s="195"/>
      <c r="N175" s="195"/>
      <c r="O175" s="195"/>
      <c r="P175" s="195"/>
      <c r="Q175" s="195"/>
      <c r="R175" s="195"/>
      <c r="S175" s="195"/>
      <c r="T175" s="195"/>
      <c r="U175" s="195"/>
      <c r="V175" s="195"/>
      <c r="W175" s="195"/>
      <c r="X175" s="195"/>
      <c r="Y175" s="195"/>
    </row>
    <row r="176" spans="1:25" ht="12.75" customHeight="1" x14ac:dyDescent="0.3">
      <c r="A176" s="195"/>
      <c r="B176" s="195"/>
      <c r="C176" s="195"/>
      <c r="D176" s="195"/>
      <c r="E176" s="195"/>
      <c r="F176" s="195"/>
      <c r="G176" s="195"/>
      <c r="H176" s="195"/>
      <c r="I176" s="195"/>
      <c r="J176" s="195"/>
      <c r="K176" s="195"/>
      <c r="L176" s="195"/>
      <c r="M176" s="195"/>
      <c r="N176" s="195"/>
      <c r="O176" s="195"/>
      <c r="P176" s="195"/>
      <c r="Q176" s="195"/>
      <c r="R176" s="195"/>
      <c r="S176" s="195"/>
      <c r="T176" s="195"/>
      <c r="U176" s="195"/>
      <c r="V176" s="195"/>
      <c r="W176" s="195"/>
      <c r="X176" s="195"/>
      <c r="Y176" s="195"/>
    </row>
    <row r="177" spans="1:25" ht="12.75" customHeight="1" x14ac:dyDescent="0.3">
      <c r="A177" s="195"/>
      <c r="B177" s="195"/>
      <c r="C177" s="195"/>
      <c r="D177" s="195"/>
      <c r="E177" s="195"/>
      <c r="F177" s="195"/>
      <c r="G177" s="195"/>
      <c r="H177" s="195"/>
      <c r="I177" s="195"/>
      <c r="J177" s="195"/>
      <c r="K177" s="195"/>
      <c r="L177" s="195"/>
      <c r="M177" s="195"/>
      <c r="N177" s="195"/>
      <c r="O177" s="195"/>
      <c r="P177" s="195"/>
      <c r="Q177" s="195"/>
      <c r="R177" s="195"/>
      <c r="S177" s="195"/>
      <c r="T177" s="195"/>
      <c r="U177" s="195"/>
      <c r="V177" s="195"/>
      <c r="W177" s="195"/>
      <c r="X177" s="195"/>
      <c r="Y177" s="195"/>
    </row>
    <row r="178" spans="1:25" ht="12.75" customHeight="1" x14ac:dyDescent="0.3">
      <c r="A178" s="195"/>
      <c r="B178" s="195"/>
      <c r="C178" s="195"/>
      <c r="D178" s="195"/>
      <c r="E178" s="195"/>
      <c r="F178" s="195"/>
      <c r="G178" s="195"/>
      <c r="H178" s="195"/>
      <c r="I178" s="195"/>
      <c r="J178" s="195"/>
      <c r="K178" s="195"/>
      <c r="L178" s="195"/>
      <c r="M178" s="195"/>
      <c r="N178" s="195"/>
      <c r="O178" s="195"/>
      <c r="P178" s="195"/>
      <c r="Q178" s="195"/>
      <c r="R178" s="195"/>
      <c r="S178" s="195"/>
      <c r="T178" s="195"/>
      <c r="U178" s="195"/>
      <c r="V178" s="195"/>
      <c r="W178" s="195"/>
      <c r="X178" s="195"/>
      <c r="Y178" s="195"/>
    </row>
    <row r="179" spans="1:25" ht="12.75" customHeight="1" x14ac:dyDescent="0.3">
      <c r="A179" s="195"/>
      <c r="B179" s="195"/>
      <c r="C179" s="195"/>
      <c r="D179" s="195"/>
      <c r="E179" s="195"/>
      <c r="F179" s="195"/>
      <c r="G179" s="195"/>
      <c r="H179" s="195"/>
      <c r="I179" s="195"/>
      <c r="J179" s="195"/>
      <c r="K179" s="195"/>
      <c r="L179" s="195"/>
      <c r="M179" s="195"/>
      <c r="N179" s="195"/>
      <c r="O179" s="195"/>
      <c r="P179" s="195"/>
      <c r="Q179" s="195"/>
      <c r="R179" s="195"/>
      <c r="S179" s="195"/>
      <c r="T179" s="195"/>
      <c r="U179" s="195"/>
      <c r="V179" s="195"/>
      <c r="W179" s="195"/>
      <c r="X179" s="195"/>
      <c r="Y179" s="195"/>
    </row>
    <row r="180" spans="1:25" ht="12.75" customHeight="1" x14ac:dyDescent="0.3">
      <c r="A180" s="195"/>
      <c r="B180" s="195"/>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row>
    <row r="181" spans="1:25" ht="12.75" customHeight="1" x14ac:dyDescent="0.3">
      <c r="A181" s="195"/>
      <c r="B181" s="195"/>
      <c r="C181" s="195"/>
      <c r="D181" s="195"/>
      <c r="E181" s="195"/>
      <c r="F181" s="195"/>
      <c r="G181" s="195"/>
      <c r="H181" s="195"/>
      <c r="I181" s="195"/>
      <c r="J181" s="195"/>
      <c r="K181" s="195"/>
      <c r="L181" s="195"/>
      <c r="M181" s="195"/>
      <c r="N181" s="195"/>
      <c r="O181" s="195"/>
      <c r="P181" s="195"/>
      <c r="Q181" s="195"/>
      <c r="R181" s="195"/>
      <c r="S181" s="195"/>
      <c r="T181" s="195"/>
      <c r="U181" s="195"/>
      <c r="V181" s="195"/>
      <c r="W181" s="195"/>
      <c r="X181" s="195"/>
      <c r="Y181" s="195"/>
    </row>
    <row r="182" spans="1:25" ht="12.75" customHeight="1" x14ac:dyDescent="0.3">
      <c r="A182" s="195"/>
      <c r="B182" s="195"/>
      <c r="C182" s="195"/>
      <c r="D182" s="195"/>
      <c r="E182" s="195"/>
      <c r="F182" s="195"/>
      <c r="G182" s="195"/>
      <c r="H182" s="195"/>
      <c r="I182" s="195"/>
      <c r="J182" s="195"/>
      <c r="K182" s="195"/>
      <c r="L182" s="195"/>
      <c r="M182" s="195"/>
      <c r="N182" s="195"/>
      <c r="O182" s="195"/>
      <c r="P182" s="195"/>
      <c r="Q182" s="195"/>
      <c r="R182" s="195"/>
      <c r="S182" s="195"/>
      <c r="T182" s="195"/>
      <c r="U182" s="195"/>
      <c r="V182" s="195"/>
      <c r="W182" s="195"/>
      <c r="X182" s="195"/>
      <c r="Y182" s="195"/>
    </row>
    <row r="183" spans="1:25" ht="12.75" customHeight="1" x14ac:dyDescent="0.3">
      <c r="A183" s="195"/>
      <c r="B183" s="195"/>
      <c r="C183" s="195"/>
      <c r="D183" s="195"/>
      <c r="E183" s="195"/>
      <c r="F183" s="195"/>
      <c r="G183" s="195"/>
      <c r="H183" s="195"/>
      <c r="I183" s="195"/>
      <c r="J183" s="195"/>
      <c r="K183" s="195"/>
      <c r="L183" s="195"/>
      <c r="M183" s="195"/>
      <c r="N183" s="195"/>
      <c r="O183" s="195"/>
      <c r="P183" s="195"/>
      <c r="Q183" s="195"/>
      <c r="R183" s="195"/>
      <c r="S183" s="195"/>
      <c r="T183" s="195"/>
      <c r="U183" s="195"/>
      <c r="V183" s="195"/>
      <c r="W183" s="195"/>
      <c r="X183" s="195"/>
      <c r="Y183" s="195"/>
    </row>
    <row r="184" spans="1:25" ht="12.75" customHeight="1" x14ac:dyDescent="0.3">
      <c r="A184" s="195"/>
      <c r="B184" s="195"/>
      <c r="C184" s="195"/>
      <c r="D184" s="195"/>
      <c r="E184" s="195"/>
      <c r="F184" s="195"/>
      <c r="G184" s="195"/>
      <c r="H184" s="195"/>
      <c r="I184" s="195"/>
      <c r="J184" s="195"/>
      <c r="K184" s="195"/>
      <c r="L184" s="195"/>
      <c r="M184" s="195"/>
      <c r="N184" s="195"/>
      <c r="O184" s="195"/>
      <c r="P184" s="195"/>
      <c r="Q184" s="195"/>
      <c r="R184" s="195"/>
      <c r="S184" s="195"/>
      <c r="T184" s="195"/>
      <c r="U184" s="195"/>
      <c r="V184" s="195"/>
      <c r="W184" s="195"/>
      <c r="X184" s="195"/>
      <c r="Y184" s="195"/>
    </row>
    <row r="185" spans="1:25" ht="12.75" customHeight="1" x14ac:dyDescent="0.3">
      <c r="A185" s="195"/>
      <c r="B185" s="195"/>
      <c r="C185" s="195"/>
      <c r="D185" s="195"/>
      <c r="E185" s="195"/>
      <c r="F185" s="195"/>
      <c r="G185" s="195"/>
      <c r="H185" s="195"/>
      <c r="I185" s="195"/>
      <c r="J185" s="195"/>
      <c r="K185" s="195"/>
      <c r="L185" s="195"/>
      <c r="M185" s="195"/>
      <c r="N185" s="195"/>
      <c r="O185" s="195"/>
      <c r="P185" s="195"/>
      <c r="Q185" s="195"/>
      <c r="R185" s="195"/>
      <c r="S185" s="195"/>
      <c r="T185" s="195"/>
      <c r="U185" s="195"/>
      <c r="V185" s="195"/>
      <c r="W185" s="195"/>
      <c r="X185" s="195"/>
      <c r="Y185" s="195"/>
    </row>
    <row r="186" spans="1:25" ht="12.75" customHeight="1" x14ac:dyDescent="0.3">
      <c r="A186" s="195"/>
      <c r="B186" s="195"/>
      <c r="C186" s="195"/>
      <c r="D186" s="195"/>
      <c r="E186" s="195"/>
      <c r="F186" s="195"/>
      <c r="G186" s="195"/>
      <c r="H186" s="195"/>
      <c r="I186" s="195"/>
      <c r="J186" s="195"/>
      <c r="K186" s="195"/>
      <c r="L186" s="195"/>
      <c r="M186" s="195"/>
      <c r="N186" s="195"/>
      <c r="O186" s="195"/>
      <c r="P186" s="195"/>
      <c r="Q186" s="195"/>
      <c r="R186" s="195"/>
      <c r="S186" s="195"/>
      <c r="T186" s="195"/>
      <c r="U186" s="195"/>
      <c r="V186" s="195"/>
      <c r="W186" s="195"/>
      <c r="X186" s="195"/>
      <c r="Y186" s="195"/>
    </row>
    <row r="187" spans="1:25" ht="12.75" customHeight="1" x14ac:dyDescent="0.3">
      <c r="A187" s="195"/>
      <c r="B187" s="195"/>
      <c r="C187" s="195"/>
      <c r="D187" s="195"/>
      <c r="E187" s="195"/>
      <c r="F187" s="195"/>
      <c r="G187" s="195"/>
      <c r="H187" s="195"/>
      <c r="I187" s="195"/>
      <c r="J187" s="195"/>
      <c r="K187" s="195"/>
      <c r="L187" s="195"/>
      <c r="M187" s="195"/>
      <c r="N187" s="195"/>
      <c r="O187" s="195"/>
      <c r="P187" s="195"/>
      <c r="Q187" s="195"/>
      <c r="R187" s="195"/>
      <c r="S187" s="195"/>
      <c r="T187" s="195"/>
      <c r="U187" s="195"/>
      <c r="V187" s="195"/>
      <c r="W187" s="195"/>
      <c r="X187" s="195"/>
      <c r="Y187" s="195"/>
    </row>
    <row r="188" spans="1:25" ht="12.75" customHeight="1" x14ac:dyDescent="0.3">
      <c r="A188" s="195"/>
      <c r="B188" s="195"/>
      <c r="C188" s="195"/>
      <c r="D188" s="195"/>
      <c r="E188" s="195"/>
      <c r="F188" s="195"/>
      <c r="G188" s="195"/>
      <c r="H188" s="195"/>
      <c r="I188" s="195"/>
      <c r="J188" s="195"/>
      <c r="K188" s="195"/>
      <c r="L188" s="195"/>
      <c r="M188" s="195"/>
      <c r="N188" s="195"/>
      <c r="O188" s="195"/>
      <c r="P188" s="195"/>
      <c r="Q188" s="195"/>
      <c r="R188" s="195"/>
      <c r="S188" s="195"/>
      <c r="T188" s="195"/>
      <c r="U188" s="195"/>
      <c r="V188" s="195"/>
      <c r="W188" s="195"/>
      <c r="X188" s="195"/>
      <c r="Y188" s="195"/>
    </row>
    <row r="189" spans="1:25" ht="12.75" customHeight="1" x14ac:dyDescent="0.3">
      <c r="A189" s="195"/>
      <c r="B189" s="195"/>
      <c r="C189" s="195"/>
      <c r="D189" s="195"/>
      <c r="E189" s="195"/>
      <c r="F189" s="195"/>
      <c r="G189" s="195"/>
      <c r="H189" s="195"/>
      <c r="I189" s="195"/>
      <c r="J189" s="195"/>
      <c r="K189" s="195"/>
      <c r="L189" s="195"/>
      <c r="M189" s="195"/>
      <c r="N189" s="195"/>
      <c r="O189" s="195"/>
      <c r="P189" s="195"/>
      <c r="Q189" s="195"/>
      <c r="R189" s="195"/>
      <c r="S189" s="195"/>
      <c r="T189" s="195"/>
      <c r="U189" s="195"/>
      <c r="V189" s="195"/>
      <c r="W189" s="195"/>
      <c r="X189" s="195"/>
      <c r="Y189" s="195"/>
    </row>
    <row r="190" spans="1:25" ht="12.75" customHeight="1" x14ac:dyDescent="0.3">
      <c r="A190" s="195"/>
      <c r="B190" s="195"/>
      <c r="C190" s="195"/>
      <c r="D190" s="195"/>
      <c r="E190" s="195"/>
      <c r="F190" s="195"/>
      <c r="G190" s="195"/>
      <c r="H190" s="195"/>
      <c r="I190" s="195"/>
      <c r="J190" s="195"/>
      <c r="K190" s="195"/>
      <c r="L190" s="195"/>
      <c r="M190" s="195"/>
      <c r="N190" s="195"/>
      <c r="O190" s="195"/>
      <c r="P190" s="195"/>
      <c r="Q190" s="195"/>
      <c r="R190" s="195"/>
      <c r="S190" s="195"/>
      <c r="T190" s="195"/>
      <c r="U190" s="195"/>
      <c r="V190" s="195"/>
      <c r="W190" s="195"/>
      <c r="X190" s="195"/>
      <c r="Y190" s="195"/>
    </row>
    <row r="191" spans="1:25" ht="12.75" customHeight="1" x14ac:dyDescent="0.3">
      <c r="A191" s="195"/>
      <c r="B191" s="195"/>
      <c r="C191" s="195"/>
      <c r="D191" s="195"/>
      <c r="E191" s="195"/>
      <c r="F191" s="195"/>
      <c r="G191" s="195"/>
      <c r="H191" s="195"/>
      <c r="I191" s="195"/>
      <c r="J191" s="195"/>
      <c r="K191" s="195"/>
      <c r="L191" s="195"/>
      <c r="M191" s="195"/>
      <c r="N191" s="195"/>
      <c r="O191" s="195"/>
      <c r="P191" s="195"/>
      <c r="Q191" s="195"/>
      <c r="R191" s="195"/>
      <c r="S191" s="195"/>
      <c r="T191" s="195"/>
      <c r="U191" s="195"/>
      <c r="V191" s="195"/>
      <c r="W191" s="195"/>
      <c r="X191" s="195"/>
      <c r="Y191" s="195"/>
    </row>
    <row r="192" spans="1:25" ht="12.75" customHeight="1" x14ac:dyDescent="0.3">
      <c r="A192" s="195"/>
      <c r="B192" s="195"/>
      <c r="C192" s="195"/>
      <c r="D192" s="195"/>
      <c r="E192" s="195"/>
      <c r="F192" s="195"/>
      <c r="G192" s="195"/>
      <c r="H192" s="195"/>
      <c r="I192" s="195"/>
      <c r="J192" s="195"/>
      <c r="K192" s="195"/>
      <c r="L192" s="195"/>
      <c r="M192" s="195"/>
      <c r="N192" s="195"/>
      <c r="O192" s="195"/>
      <c r="P192" s="195"/>
      <c r="Q192" s="195"/>
      <c r="R192" s="195"/>
      <c r="S192" s="195"/>
      <c r="T192" s="195"/>
      <c r="U192" s="195"/>
      <c r="V192" s="195"/>
      <c r="W192" s="195"/>
      <c r="X192" s="195"/>
      <c r="Y192" s="195"/>
    </row>
    <row r="193" spans="1:25" ht="12.75" customHeight="1" x14ac:dyDescent="0.3">
      <c r="A193" s="195"/>
      <c r="B193" s="195"/>
      <c r="C193" s="195"/>
      <c r="D193" s="195"/>
      <c r="E193" s="195"/>
      <c r="F193" s="195"/>
      <c r="G193" s="195"/>
      <c r="H193" s="195"/>
      <c r="I193" s="195"/>
      <c r="J193" s="195"/>
      <c r="K193" s="195"/>
      <c r="L193" s="195"/>
      <c r="M193" s="195"/>
      <c r="N193" s="195"/>
      <c r="O193" s="195"/>
      <c r="P193" s="195"/>
      <c r="Q193" s="195"/>
      <c r="R193" s="195"/>
      <c r="S193" s="195"/>
      <c r="T193" s="195"/>
      <c r="U193" s="195"/>
      <c r="V193" s="195"/>
      <c r="W193" s="195"/>
      <c r="X193" s="195"/>
      <c r="Y193" s="195"/>
    </row>
    <row r="194" spans="1:25" ht="12.75" customHeight="1" x14ac:dyDescent="0.3">
      <c r="A194" s="195"/>
      <c r="B194" s="195"/>
      <c r="C194" s="195"/>
      <c r="D194" s="195"/>
      <c r="E194" s="195"/>
      <c r="F194" s="195"/>
      <c r="G194" s="195"/>
      <c r="H194" s="195"/>
      <c r="I194" s="195"/>
      <c r="J194" s="195"/>
      <c r="K194" s="195"/>
      <c r="L194" s="195"/>
      <c r="M194" s="195"/>
      <c r="N194" s="195"/>
      <c r="O194" s="195"/>
      <c r="P194" s="195"/>
      <c r="Q194" s="195"/>
      <c r="R194" s="195"/>
      <c r="S194" s="195"/>
      <c r="T194" s="195"/>
      <c r="U194" s="195"/>
      <c r="V194" s="195"/>
      <c r="W194" s="195"/>
      <c r="X194" s="195"/>
      <c r="Y194" s="195"/>
    </row>
    <row r="195" spans="1:25" ht="12.75" customHeight="1" x14ac:dyDescent="0.3">
      <c r="A195" s="195"/>
      <c r="B195" s="195"/>
      <c r="C195" s="195"/>
      <c r="D195" s="195"/>
      <c r="E195" s="195"/>
      <c r="F195" s="195"/>
      <c r="G195" s="195"/>
      <c r="H195" s="195"/>
      <c r="I195" s="195"/>
      <c r="J195" s="195"/>
      <c r="K195" s="195"/>
      <c r="L195" s="195"/>
      <c r="M195" s="195"/>
      <c r="N195" s="195"/>
      <c r="O195" s="195"/>
      <c r="P195" s="195"/>
      <c r="Q195" s="195"/>
      <c r="R195" s="195"/>
      <c r="S195" s="195"/>
      <c r="T195" s="195"/>
      <c r="U195" s="195"/>
      <c r="V195" s="195"/>
      <c r="W195" s="195"/>
      <c r="X195" s="195"/>
      <c r="Y195" s="195"/>
    </row>
    <row r="196" spans="1:25" ht="12.75" customHeight="1" x14ac:dyDescent="0.3">
      <c r="A196" s="195"/>
      <c r="B196" s="195"/>
      <c r="C196" s="195"/>
      <c r="D196" s="195"/>
      <c r="E196" s="195"/>
      <c r="F196" s="195"/>
      <c r="G196" s="195"/>
      <c r="H196" s="195"/>
      <c r="I196" s="195"/>
      <c r="J196" s="195"/>
      <c r="K196" s="195"/>
      <c r="L196" s="195"/>
      <c r="M196" s="195"/>
      <c r="N196" s="195"/>
      <c r="O196" s="195"/>
      <c r="P196" s="195"/>
      <c r="Q196" s="195"/>
      <c r="R196" s="195"/>
      <c r="S196" s="195"/>
      <c r="T196" s="195"/>
      <c r="U196" s="195"/>
      <c r="V196" s="195"/>
      <c r="W196" s="195"/>
      <c r="X196" s="195"/>
      <c r="Y196" s="195"/>
    </row>
    <row r="197" spans="1:25" ht="12.75" customHeight="1" x14ac:dyDescent="0.3">
      <c r="A197" s="195"/>
      <c r="B197" s="195"/>
      <c r="C197" s="195"/>
      <c r="D197" s="195"/>
      <c r="E197" s="195"/>
      <c r="F197" s="195"/>
      <c r="G197" s="195"/>
      <c r="H197" s="195"/>
      <c r="I197" s="195"/>
      <c r="J197" s="195"/>
      <c r="K197" s="195"/>
      <c r="L197" s="195"/>
      <c r="M197" s="195"/>
      <c r="N197" s="195"/>
      <c r="O197" s="195"/>
      <c r="P197" s="195"/>
      <c r="Q197" s="195"/>
      <c r="R197" s="195"/>
      <c r="S197" s="195"/>
      <c r="T197" s="195"/>
      <c r="U197" s="195"/>
      <c r="V197" s="195"/>
      <c r="W197" s="195"/>
      <c r="X197" s="195"/>
      <c r="Y197" s="195"/>
    </row>
    <row r="198" spans="1:25" ht="12.75" customHeight="1" x14ac:dyDescent="0.3">
      <c r="A198" s="195"/>
      <c r="B198" s="195"/>
      <c r="C198" s="195"/>
      <c r="D198" s="195"/>
      <c r="E198" s="195"/>
      <c r="F198" s="195"/>
      <c r="G198" s="195"/>
      <c r="H198" s="195"/>
      <c r="I198" s="195"/>
      <c r="J198" s="195"/>
      <c r="K198" s="195"/>
      <c r="L198" s="195"/>
      <c r="M198" s="195"/>
      <c r="N198" s="195"/>
      <c r="O198" s="195"/>
      <c r="P198" s="195"/>
      <c r="Q198" s="195"/>
      <c r="R198" s="195"/>
      <c r="S198" s="195"/>
      <c r="T198" s="195"/>
      <c r="U198" s="195"/>
      <c r="V198" s="195"/>
      <c r="W198" s="195"/>
      <c r="X198" s="195"/>
      <c r="Y198" s="195"/>
    </row>
    <row r="199" spans="1:25" ht="12.75" customHeight="1" x14ac:dyDescent="0.3">
      <c r="A199" s="195"/>
      <c r="B199" s="195"/>
      <c r="C199" s="195"/>
      <c r="D199" s="195"/>
      <c r="E199" s="195"/>
      <c r="F199" s="195"/>
      <c r="G199" s="195"/>
      <c r="H199" s="195"/>
      <c r="I199" s="195"/>
      <c r="J199" s="195"/>
      <c r="K199" s="195"/>
      <c r="L199" s="195"/>
      <c r="M199" s="195"/>
      <c r="N199" s="195"/>
      <c r="O199" s="195"/>
      <c r="P199" s="195"/>
      <c r="Q199" s="195"/>
      <c r="R199" s="195"/>
      <c r="S199" s="195"/>
      <c r="T199" s="195"/>
      <c r="U199" s="195"/>
      <c r="V199" s="195"/>
      <c r="W199" s="195"/>
      <c r="X199" s="195"/>
      <c r="Y199" s="195"/>
    </row>
    <row r="200" spans="1:25" ht="12.75" customHeight="1" x14ac:dyDescent="0.3">
      <c r="A200" s="195"/>
      <c r="B200" s="195"/>
      <c r="C200" s="195"/>
      <c r="D200" s="195"/>
      <c r="E200" s="195"/>
      <c r="F200" s="195"/>
      <c r="G200" s="195"/>
      <c r="H200" s="195"/>
      <c r="I200" s="195"/>
      <c r="J200" s="195"/>
      <c r="K200" s="195"/>
      <c r="L200" s="195"/>
      <c r="M200" s="195"/>
      <c r="N200" s="195"/>
      <c r="O200" s="195"/>
      <c r="P200" s="195"/>
      <c r="Q200" s="195"/>
      <c r="R200" s="195"/>
      <c r="S200" s="195"/>
      <c r="T200" s="195"/>
      <c r="U200" s="195"/>
      <c r="V200" s="195"/>
      <c r="W200" s="195"/>
      <c r="X200" s="195"/>
      <c r="Y200" s="195"/>
    </row>
    <row r="201" spans="1:25" ht="12.75" customHeight="1" x14ac:dyDescent="0.3">
      <c r="A201" s="195"/>
      <c r="B201" s="195"/>
      <c r="C201" s="195"/>
      <c r="D201" s="195"/>
      <c r="E201" s="195"/>
      <c r="F201" s="195"/>
      <c r="G201" s="195"/>
      <c r="H201" s="195"/>
      <c r="I201" s="195"/>
      <c r="J201" s="195"/>
      <c r="K201" s="195"/>
      <c r="L201" s="195"/>
      <c r="M201" s="195"/>
      <c r="N201" s="195"/>
      <c r="O201" s="195"/>
      <c r="P201" s="195"/>
      <c r="Q201" s="195"/>
      <c r="R201" s="195"/>
      <c r="S201" s="195"/>
      <c r="T201" s="195"/>
      <c r="U201" s="195"/>
      <c r="V201" s="195"/>
      <c r="W201" s="195"/>
      <c r="X201" s="195"/>
      <c r="Y201" s="195"/>
    </row>
    <row r="202" spans="1:25" ht="12.75" customHeight="1" x14ac:dyDescent="0.3">
      <c r="A202" s="195"/>
      <c r="B202" s="195"/>
      <c r="C202" s="195"/>
      <c r="D202" s="195"/>
      <c r="E202" s="195"/>
      <c r="F202" s="195"/>
      <c r="G202" s="195"/>
      <c r="H202" s="195"/>
      <c r="I202" s="195"/>
      <c r="J202" s="195"/>
      <c r="K202" s="195"/>
      <c r="L202" s="195"/>
      <c r="M202" s="195"/>
      <c r="N202" s="195"/>
      <c r="O202" s="195"/>
      <c r="P202" s="195"/>
      <c r="Q202" s="195"/>
      <c r="R202" s="195"/>
      <c r="S202" s="195"/>
      <c r="T202" s="195"/>
      <c r="U202" s="195"/>
      <c r="V202" s="195"/>
      <c r="W202" s="195"/>
      <c r="X202" s="195"/>
      <c r="Y202" s="195"/>
    </row>
    <row r="203" spans="1:25" ht="12.75" customHeight="1" x14ac:dyDescent="0.3">
      <c r="A203" s="195"/>
      <c r="B203" s="195"/>
      <c r="C203" s="195"/>
      <c r="D203" s="195"/>
      <c r="E203" s="195"/>
      <c r="F203" s="195"/>
      <c r="G203" s="195"/>
      <c r="H203" s="195"/>
      <c r="I203" s="195"/>
      <c r="J203" s="195"/>
      <c r="K203" s="195"/>
      <c r="L203" s="195"/>
      <c r="M203" s="195"/>
      <c r="N203" s="195"/>
      <c r="O203" s="195"/>
      <c r="P203" s="195"/>
      <c r="Q203" s="195"/>
      <c r="R203" s="195"/>
      <c r="S203" s="195"/>
      <c r="T203" s="195"/>
      <c r="U203" s="195"/>
      <c r="V203" s="195"/>
      <c r="W203" s="195"/>
      <c r="X203" s="195"/>
      <c r="Y203" s="195"/>
    </row>
    <row r="204" spans="1:25" ht="12.75" customHeight="1" x14ac:dyDescent="0.3">
      <c r="A204" s="195"/>
      <c r="B204" s="195"/>
      <c r="C204" s="195"/>
      <c r="D204" s="195"/>
      <c r="E204" s="195"/>
      <c r="F204" s="195"/>
      <c r="G204" s="195"/>
      <c r="H204" s="195"/>
      <c r="I204" s="195"/>
      <c r="J204" s="195"/>
      <c r="K204" s="195"/>
      <c r="L204" s="195"/>
      <c r="M204" s="195"/>
      <c r="N204" s="195"/>
      <c r="O204" s="195"/>
      <c r="P204" s="195"/>
      <c r="Q204" s="195"/>
      <c r="R204" s="195"/>
      <c r="S204" s="195"/>
      <c r="T204" s="195"/>
      <c r="U204" s="195"/>
      <c r="V204" s="195"/>
      <c r="W204" s="195"/>
      <c r="X204" s="195"/>
      <c r="Y204" s="195"/>
    </row>
    <row r="205" spans="1:25" ht="12.75" customHeight="1" x14ac:dyDescent="0.3">
      <c r="A205" s="195"/>
      <c r="B205" s="195"/>
      <c r="C205" s="195"/>
      <c r="D205" s="195"/>
      <c r="E205" s="195"/>
      <c r="F205" s="195"/>
      <c r="G205" s="195"/>
      <c r="H205" s="195"/>
      <c r="I205" s="195"/>
      <c r="J205" s="195"/>
      <c r="K205" s="195"/>
      <c r="L205" s="195"/>
      <c r="M205" s="195"/>
      <c r="N205" s="195"/>
      <c r="O205" s="195"/>
      <c r="P205" s="195"/>
      <c r="Q205" s="195"/>
      <c r="R205" s="195"/>
      <c r="S205" s="195"/>
      <c r="T205" s="195"/>
      <c r="U205" s="195"/>
      <c r="V205" s="195"/>
      <c r="W205" s="195"/>
      <c r="X205" s="195"/>
      <c r="Y205" s="195"/>
    </row>
    <row r="206" spans="1:25" ht="12.75" customHeight="1" x14ac:dyDescent="0.3">
      <c r="A206" s="195"/>
      <c r="B206" s="195"/>
      <c r="C206" s="195"/>
      <c r="D206" s="195"/>
      <c r="E206" s="195"/>
      <c r="F206" s="195"/>
      <c r="G206" s="195"/>
      <c r="H206" s="195"/>
      <c r="I206" s="195"/>
      <c r="J206" s="195"/>
      <c r="K206" s="195"/>
      <c r="L206" s="195"/>
      <c r="M206" s="195"/>
      <c r="N206" s="195"/>
      <c r="O206" s="195"/>
      <c r="P206" s="195"/>
      <c r="Q206" s="195"/>
      <c r="R206" s="195"/>
      <c r="S206" s="195"/>
      <c r="T206" s="195"/>
      <c r="U206" s="195"/>
      <c r="V206" s="195"/>
      <c r="W206" s="195"/>
      <c r="X206" s="195"/>
      <c r="Y206" s="195"/>
    </row>
    <row r="207" spans="1:25" ht="12.75" customHeight="1" x14ac:dyDescent="0.3">
      <c r="A207" s="195"/>
      <c r="B207" s="195"/>
      <c r="C207" s="195"/>
      <c r="D207" s="195"/>
      <c r="E207" s="195"/>
      <c r="F207" s="195"/>
      <c r="G207" s="195"/>
      <c r="H207" s="195"/>
      <c r="I207" s="195"/>
      <c r="J207" s="195"/>
      <c r="K207" s="195"/>
      <c r="L207" s="195"/>
      <c r="M207" s="195"/>
      <c r="N207" s="195"/>
      <c r="O207" s="195"/>
      <c r="P207" s="195"/>
      <c r="Q207" s="195"/>
      <c r="R207" s="195"/>
      <c r="S207" s="195"/>
      <c r="T207" s="195"/>
      <c r="U207" s="195"/>
      <c r="V207" s="195"/>
      <c r="W207" s="195"/>
      <c r="X207" s="195"/>
      <c r="Y207" s="195"/>
    </row>
    <row r="208" spans="1:25" ht="12.75" customHeight="1" x14ac:dyDescent="0.3">
      <c r="A208" s="195"/>
      <c r="B208" s="195"/>
      <c r="C208" s="195"/>
      <c r="D208" s="195"/>
      <c r="E208" s="195"/>
      <c r="F208" s="195"/>
      <c r="G208" s="195"/>
      <c r="H208" s="195"/>
      <c r="I208" s="195"/>
      <c r="J208" s="195"/>
      <c r="K208" s="195"/>
      <c r="L208" s="195"/>
      <c r="M208" s="195"/>
      <c r="N208" s="195"/>
      <c r="O208" s="195"/>
      <c r="P208" s="195"/>
      <c r="Q208" s="195"/>
      <c r="R208" s="195"/>
      <c r="S208" s="195"/>
      <c r="T208" s="195"/>
      <c r="U208" s="195"/>
      <c r="V208" s="195"/>
      <c r="W208" s="195"/>
      <c r="X208" s="195"/>
      <c r="Y208" s="195"/>
    </row>
    <row r="209" spans="1:25" ht="12.75" customHeight="1" x14ac:dyDescent="0.3">
      <c r="A209" s="195"/>
      <c r="B209" s="195"/>
      <c r="C209" s="195"/>
      <c r="D209" s="195"/>
      <c r="E209" s="195"/>
      <c r="F209" s="195"/>
      <c r="G209" s="195"/>
      <c r="H209" s="195"/>
      <c r="I209" s="195"/>
      <c r="J209" s="195"/>
      <c r="K209" s="195"/>
      <c r="L209" s="195"/>
      <c r="M209" s="195"/>
      <c r="N209" s="195"/>
      <c r="O209" s="195"/>
      <c r="P209" s="195"/>
      <c r="Q209" s="195"/>
      <c r="R209" s="195"/>
      <c r="S209" s="195"/>
      <c r="T209" s="195"/>
      <c r="U209" s="195"/>
      <c r="V209" s="195"/>
      <c r="W209" s="195"/>
      <c r="X209" s="195"/>
      <c r="Y209" s="195"/>
    </row>
    <row r="210" spans="1:25" ht="12.75" customHeight="1" x14ac:dyDescent="0.3">
      <c r="A210" s="195"/>
      <c r="B210" s="195"/>
      <c r="C210" s="195"/>
      <c r="D210" s="195"/>
      <c r="E210" s="195"/>
      <c r="F210" s="195"/>
      <c r="G210" s="195"/>
      <c r="H210" s="195"/>
      <c r="I210" s="195"/>
      <c r="J210" s="195"/>
      <c r="K210" s="195"/>
      <c r="L210" s="195"/>
      <c r="M210" s="195"/>
      <c r="N210" s="195"/>
      <c r="O210" s="195"/>
      <c r="P210" s="195"/>
      <c r="Q210" s="195"/>
      <c r="R210" s="195"/>
      <c r="S210" s="195"/>
      <c r="T210" s="195"/>
      <c r="U210" s="195"/>
      <c r="V210" s="195"/>
      <c r="W210" s="195"/>
      <c r="X210" s="195"/>
      <c r="Y210" s="195"/>
    </row>
    <row r="211" spans="1:25" ht="12.75" customHeight="1" x14ac:dyDescent="0.3">
      <c r="A211" s="195"/>
      <c r="B211" s="195"/>
      <c r="C211" s="195"/>
      <c r="D211" s="195"/>
      <c r="E211" s="195"/>
      <c r="F211" s="195"/>
      <c r="G211" s="195"/>
      <c r="H211" s="195"/>
      <c r="I211" s="195"/>
      <c r="J211" s="195"/>
      <c r="K211" s="195"/>
      <c r="L211" s="195"/>
      <c r="M211" s="195"/>
      <c r="N211" s="195"/>
      <c r="O211" s="195"/>
      <c r="P211" s="195"/>
      <c r="Q211" s="195"/>
      <c r="R211" s="195"/>
      <c r="S211" s="195"/>
      <c r="T211" s="195"/>
      <c r="U211" s="195"/>
      <c r="V211" s="195"/>
      <c r="W211" s="195"/>
      <c r="X211" s="195"/>
      <c r="Y211" s="195"/>
    </row>
    <row r="212" spans="1:25" ht="12.75" customHeight="1" x14ac:dyDescent="0.3">
      <c r="A212" s="195"/>
      <c r="B212" s="195"/>
      <c r="C212" s="195"/>
      <c r="D212" s="195"/>
      <c r="E212" s="195"/>
      <c r="F212" s="195"/>
      <c r="G212" s="195"/>
      <c r="H212" s="195"/>
      <c r="I212" s="195"/>
      <c r="J212" s="195"/>
      <c r="K212" s="195"/>
      <c r="L212" s="195"/>
      <c r="M212" s="195"/>
      <c r="N212" s="195"/>
      <c r="O212" s="195"/>
      <c r="P212" s="195"/>
      <c r="Q212" s="195"/>
      <c r="R212" s="195"/>
      <c r="S212" s="195"/>
      <c r="T212" s="195"/>
      <c r="U212" s="195"/>
      <c r="V212" s="195"/>
      <c r="W212" s="195"/>
      <c r="X212" s="195"/>
      <c r="Y212" s="195"/>
    </row>
    <row r="213" spans="1:25" ht="12.75" customHeight="1" x14ac:dyDescent="0.3">
      <c r="A213" s="195"/>
      <c r="B213" s="195"/>
      <c r="C213" s="195"/>
      <c r="D213" s="195"/>
      <c r="E213" s="195"/>
      <c r="F213" s="195"/>
      <c r="G213" s="195"/>
      <c r="H213" s="195"/>
      <c r="I213" s="195"/>
      <c r="J213" s="195"/>
      <c r="K213" s="195"/>
      <c r="L213" s="195"/>
      <c r="M213" s="195"/>
      <c r="N213" s="195"/>
      <c r="O213" s="195"/>
      <c r="P213" s="195"/>
      <c r="Q213" s="195"/>
      <c r="R213" s="195"/>
      <c r="S213" s="195"/>
      <c r="T213" s="195"/>
      <c r="U213" s="195"/>
      <c r="V213" s="195"/>
      <c r="W213" s="195"/>
      <c r="X213" s="195"/>
      <c r="Y213" s="195"/>
    </row>
    <row r="214" spans="1:25" ht="12.75" customHeight="1" x14ac:dyDescent="0.3">
      <c r="A214" s="195"/>
      <c r="B214" s="195"/>
      <c r="C214" s="195"/>
      <c r="D214" s="195"/>
      <c r="E214" s="195"/>
      <c r="F214" s="195"/>
      <c r="G214" s="195"/>
      <c r="H214" s="195"/>
      <c r="I214" s="195"/>
      <c r="J214" s="195"/>
      <c r="K214" s="195"/>
      <c r="L214" s="195"/>
      <c r="M214" s="195"/>
      <c r="N214" s="195"/>
      <c r="O214" s="195"/>
      <c r="P214" s="195"/>
      <c r="Q214" s="195"/>
      <c r="R214" s="195"/>
      <c r="S214" s="195"/>
      <c r="T214" s="195"/>
      <c r="U214" s="195"/>
      <c r="V214" s="195"/>
      <c r="W214" s="195"/>
      <c r="X214" s="195"/>
      <c r="Y214" s="195"/>
    </row>
    <row r="215" spans="1:25" ht="12.75" customHeight="1" x14ac:dyDescent="0.3">
      <c r="A215" s="195"/>
      <c r="B215" s="195"/>
      <c r="C215" s="195"/>
      <c r="D215" s="195"/>
      <c r="E215" s="195"/>
      <c r="F215" s="195"/>
      <c r="G215" s="195"/>
      <c r="H215" s="195"/>
      <c r="I215" s="195"/>
      <c r="J215" s="195"/>
      <c r="K215" s="195"/>
      <c r="L215" s="195"/>
      <c r="M215" s="195"/>
      <c r="N215" s="195"/>
      <c r="O215" s="195"/>
      <c r="P215" s="195"/>
      <c r="Q215" s="195"/>
      <c r="R215" s="195"/>
      <c r="S215" s="195"/>
      <c r="T215" s="195"/>
      <c r="U215" s="195"/>
      <c r="V215" s="195"/>
      <c r="W215" s="195"/>
      <c r="X215" s="195"/>
      <c r="Y215" s="195"/>
    </row>
    <row r="216" spans="1:25" ht="12.75" customHeight="1" x14ac:dyDescent="0.3">
      <c r="A216" s="195"/>
      <c r="B216" s="195"/>
      <c r="C216" s="195"/>
      <c r="D216" s="195"/>
      <c r="E216" s="195"/>
      <c r="F216" s="195"/>
      <c r="G216" s="195"/>
      <c r="H216" s="195"/>
      <c r="I216" s="195"/>
      <c r="J216" s="195"/>
      <c r="K216" s="195"/>
      <c r="L216" s="195"/>
      <c r="M216" s="195"/>
      <c r="N216" s="195"/>
      <c r="O216" s="195"/>
      <c r="P216" s="195"/>
      <c r="Q216" s="195"/>
      <c r="R216" s="195"/>
      <c r="S216" s="195"/>
      <c r="T216" s="195"/>
      <c r="U216" s="195"/>
      <c r="V216" s="195"/>
      <c r="W216" s="195"/>
      <c r="X216" s="195"/>
      <c r="Y216" s="195"/>
    </row>
    <row r="217" spans="1:25" ht="12.75" customHeight="1" x14ac:dyDescent="0.3">
      <c r="A217" s="195"/>
      <c r="B217" s="195"/>
      <c r="C217" s="195"/>
      <c r="D217" s="195"/>
      <c r="E217" s="195"/>
      <c r="F217" s="195"/>
      <c r="G217" s="195"/>
      <c r="H217" s="195"/>
      <c r="I217" s="195"/>
      <c r="J217" s="195"/>
      <c r="K217" s="195"/>
      <c r="L217" s="195"/>
      <c r="M217" s="195"/>
      <c r="N217" s="195"/>
      <c r="O217" s="195"/>
      <c r="P217" s="195"/>
      <c r="Q217" s="195"/>
      <c r="R217" s="195"/>
      <c r="S217" s="195"/>
      <c r="T217" s="195"/>
      <c r="U217" s="195"/>
      <c r="V217" s="195"/>
      <c r="W217" s="195"/>
      <c r="X217" s="195"/>
      <c r="Y217" s="195"/>
    </row>
    <row r="218" spans="1:25" ht="12.75" customHeight="1" x14ac:dyDescent="0.3">
      <c r="A218" s="195"/>
      <c r="B218" s="195"/>
      <c r="C218" s="195"/>
      <c r="D218" s="195"/>
      <c r="E218" s="195"/>
      <c r="F218" s="195"/>
      <c r="G218" s="195"/>
      <c r="H218" s="195"/>
      <c r="I218" s="195"/>
      <c r="J218" s="195"/>
      <c r="K218" s="195"/>
      <c r="L218" s="195"/>
      <c r="M218" s="195"/>
      <c r="N218" s="195"/>
      <c r="O218" s="195"/>
      <c r="P218" s="195"/>
      <c r="Q218" s="195"/>
      <c r="R218" s="195"/>
      <c r="S218" s="195"/>
      <c r="T218" s="195"/>
      <c r="U218" s="195"/>
      <c r="V218" s="195"/>
      <c r="W218" s="195"/>
      <c r="X218" s="195"/>
      <c r="Y218" s="195"/>
    </row>
    <row r="219" spans="1:25" ht="12.75" customHeight="1" x14ac:dyDescent="0.3">
      <c r="A219" s="195"/>
      <c r="B219" s="195"/>
      <c r="C219" s="195"/>
      <c r="D219" s="195"/>
      <c r="E219" s="195"/>
      <c r="F219" s="195"/>
      <c r="G219" s="195"/>
      <c r="H219" s="195"/>
      <c r="I219" s="195"/>
      <c r="J219" s="195"/>
      <c r="K219" s="195"/>
      <c r="L219" s="195"/>
      <c r="M219" s="195"/>
      <c r="N219" s="195"/>
      <c r="O219" s="195"/>
      <c r="P219" s="195"/>
      <c r="Q219" s="195"/>
      <c r="R219" s="195"/>
      <c r="S219" s="195"/>
      <c r="T219" s="195"/>
      <c r="U219" s="195"/>
      <c r="V219" s="195"/>
      <c r="W219" s="195"/>
      <c r="X219" s="195"/>
      <c r="Y219" s="195"/>
    </row>
    <row r="220" spans="1:25" ht="12.75" customHeight="1" x14ac:dyDescent="0.3">
      <c r="A220" s="195"/>
      <c r="B220" s="195"/>
      <c r="C220" s="195"/>
      <c r="D220" s="195"/>
      <c r="E220" s="195"/>
      <c r="F220" s="195"/>
      <c r="G220" s="195"/>
      <c r="H220" s="195"/>
      <c r="I220" s="195"/>
      <c r="J220" s="195"/>
      <c r="K220" s="195"/>
      <c r="L220" s="195"/>
      <c r="M220" s="195"/>
      <c r="N220" s="195"/>
      <c r="O220" s="195"/>
      <c r="P220" s="195"/>
      <c r="Q220" s="195"/>
      <c r="R220" s="195"/>
      <c r="S220" s="195"/>
      <c r="T220" s="195"/>
      <c r="U220" s="195"/>
      <c r="V220" s="195"/>
      <c r="W220" s="195"/>
      <c r="X220" s="195"/>
      <c r="Y220" s="195"/>
    </row>
    <row r="221" spans="1:25" ht="12.75" customHeight="1" x14ac:dyDescent="0.3">
      <c r="A221" s="195"/>
      <c r="B221" s="195"/>
      <c r="C221" s="195"/>
      <c r="D221" s="195"/>
      <c r="E221" s="195"/>
      <c r="F221" s="195"/>
      <c r="G221" s="195"/>
      <c r="H221" s="195"/>
      <c r="I221" s="195"/>
      <c r="J221" s="195"/>
      <c r="K221" s="195"/>
      <c r="L221" s="195"/>
      <c r="M221" s="195"/>
      <c r="N221" s="195"/>
      <c r="O221" s="195"/>
      <c r="P221" s="195"/>
      <c r="Q221" s="195"/>
      <c r="R221" s="195"/>
      <c r="S221" s="195"/>
      <c r="T221" s="195"/>
      <c r="U221" s="195"/>
      <c r="V221" s="195"/>
      <c r="W221" s="195"/>
      <c r="X221" s="195"/>
      <c r="Y221" s="195"/>
    </row>
    <row r="222" spans="1:25" ht="12.75" customHeight="1" x14ac:dyDescent="0.3">
      <c r="A222" s="195"/>
      <c r="B222" s="195"/>
      <c r="C222" s="195"/>
      <c r="D222" s="195"/>
      <c r="E222" s="195"/>
      <c r="F222" s="195"/>
      <c r="G222" s="195"/>
      <c r="H222" s="195"/>
      <c r="I222" s="195"/>
      <c r="J222" s="195"/>
      <c r="K222" s="195"/>
      <c r="L222" s="195"/>
      <c r="M222" s="195"/>
      <c r="N222" s="195"/>
      <c r="O222" s="195"/>
      <c r="P222" s="195"/>
      <c r="Q222" s="195"/>
      <c r="R222" s="195"/>
      <c r="S222" s="195"/>
      <c r="T222" s="195"/>
      <c r="U222" s="195"/>
      <c r="V222" s="195"/>
      <c r="W222" s="195"/>
      <c r="X222" s="195"/>
      <c r="Y222" s="195"/>
    </row>
    <row r="223" spans="1:25" ht="12.75" customHeight="1" x14ac:dyDescent="0.3">
      <c r="A223" s="195"/>
      <c r="B223" s="195"/>
      <c r="C223" s="195"/>
      <c r="D223" s="195"/>
      <c r="E223" s="195"/>
      <c r="F223" s="195"/>
      <c r="G223" s="195"/>
      <c r="H223" s="195"/>
      <c r="I223" s="195"/>
      <c r="J223" s="195"/>
      <c r="K223" s="195"/>
      <c r="L223" s="195"/>
      <c r="M223" s="195"/>
      <c r="N223" s="195"/>
      <c r="O223" s="195"/>
      <c r="P223" s="195"/>
      <c r="Q223" s="195"/>
      <c r="R223" s="195"/>
      <c r="S223" s="195"/>
      <c r="T223" s="195"/>
      <c r="U223" s="195"/>
      <c r="V223" s="195"/>
      <c r="W223" s="195"/>
      <c r="X223" s="195"/>
      <c r="Y223" s="195"/>
    </row>
    <row r="224" spans="1:25" ht="12.75" customHeight="1" x14ac:dyDescent="0.3">
      <c r="A224" s="195"/>
      <c r="B224" s="195"/>
      <c r="C224" s="195"/>
      <c r="D224" s="195"/>
      <c r="E224" s="195"/>
      <c r="F224" s="195"/>
      <c r="G224" s="195"/>
      <c r="H224" s="195"/>
      <c r="I224" s="195"/>
      <c r="J224" s="195"/>
      <c r="K224" s="195"/>
      <c r="L224" s="195"/>
      <c r="M224" s="195"/>
      <c r="N224" s="195"/>
      <c r="O224" s="195"/>
      <c r="P224" s="195"/>
      <c r="Q224" s="195"/>
      <c r="R224" s="195"/>
      <c r="S224" s="195"/>
      <c r="T224" s="195"/>
      <c r="U224" s="195"/>
      <c r="V224" s="195"/>
      <c r="W224" s="195"/>
      <c r="X224" s="195"/>
      <c r="Y224" s="195"/>
    </row>
    <row r="225" spans="1:25" ht="12.75" customHeight="1" x14ac:dyDescent="0.3">
      <c r="A225" s="195"/>
      <c r="B225" s="195"/>
      <c r="C225" s="195"/>
      <c r="D225" s="195"/>
      <c r="E225" s="195"/>
      <c r="F225" s="195"/>
      <c r="G225" s="195"/>
      <c r="H225" s="195"/>
      <c r="I225" s="195"/>
      <c r="J225" s="195"/>
      <c r="K225" s="195"/>
      <c r="L225" s="195"/>
      <c r="M225" s="195"/>
      <c r="N225" s="195"/>
      <c r="O225" s="195"/>
      <c r="P225" s="195"/>
      <c r="Q225" s="195"/>
      <c r="R225" s="195"/>
      <c r="S225" s="195"/>
      <c r="T225" s="195"/>
      <c r="U225" s="195"/>
      <c r="V225" s="195"/>
      <c r="W225" s="195"/>
      <c r="X225" s="195"/>
      <c r="Y225" s="195"/>
    </row>
    <row r="226" spans="1:25" ht="12.75" customHeight="1" x14ac:dyDescent="0.3">
      <c r="A226" s="195"/>
      <c r="B226" s="195"/>
      <c r="C226" s="195"/>
      <c r="D226" s="195"/>
      <c r="E226" s="195"/>
      <c r="F226" s="195"/>
      <c r="G226" s="195"/>
      <c r="H226" s="195"/>
      <c r="I226" s="195"/>
      <c r="J226" s="195"/>
      <c r="K226" s="195"/>
      <c r="L226" s="195"/>
      <c r="M226" s="195"/>
      <c r="N226" s="195"/>
      <c r="O226" s="195"/>
      <c r="P226" s="195"/>
      <c r="Q226" s="195"/>
      <c r="R226" s="195"/>
      <c r="S226" s="195"/>
      <c r="T226" s="195"/>
      <c r="U226" s="195"/>
      <c r="V226" s="195"/>
      <c r="W226" s="195"/>
      <c r="X226" s="195"/>
      <c r="Y226" s="195"/>
    </row>
    <row r="227" spans="1:25" ht="12.75" customHeight="1" x14ac:dyDescent="0.3">
      <c r="A227" s="195"/>
      <c r="B227" s="195"/>
      <c r="C227" s="195"/>
      <c r="D227" s="195"/>
      <c r="E227" s="195"/>
      <c r="F227" s="195"/>
      <c r="G227" s="195"/>
      <c r="H227" s="195"/>
      <c r="I227" s="195"/>
      <c r="J227" s="195"/>
      <c r="K227" s="195"/>
      <c r="L227" s="195"/>
      <c r="M227" s="195"/>
      <c r="N227" s="195"/>
      <c r="O227" s="195"/>
      <c r="P227" s="195"/>
      <c r="Q227" s="195"/>
      <c r="R227" s="195"/>
      <c r="S227" s="195"/>
      <c r="T227" s="195"/>
      <c r="U227" s="195"/>
      <c r="V227" s="195"/>
      <c r="W227" s="195"/>
      <c r="X227" s="195"/>
      <c r="Y227" s="195"/>
    </row>
    <row r="228" spans="1:25" ht="12.75" customHeight="1" x14ac:dyDescent="0.3">
      <c r="A228" s="195"/>
      <c r="B228" s="195"/>
      <c r="C228" s="195"/>
      <c r="D228" s="195"/>
      <c r="E228" s="195"/>
      <c r="F228" s="195"/>
      <c r="G228" s="195"/>
      <c r="H228" s="195"/>
      <c r="I228" s="195"/>
      <c r="J228" s="195"/>
      <c r="K228" s="195"/>
      <c r="L228" s="195"/>
      <c r="M228" s="195"/>
      <c r="N228" s="195"/>
      <c r="O228" s="195"/>
      <c r="P228" s="195"/>
      <c r="Q228" s="195"/>
      <c r="R228" s="195"/>
      <c r="S228" s="195"/>
      <c r="T228" s="195"/>
      <c r="U228" s="195"/>
      <c r="V228" s="195"/>
      <c r="W228" s="195"/>
      <c r="X228" s="195"/>
      <c r="Y228" s="195"/>
    </row>
    <row r="229" spans="1:25" ht="12.75" customHeight="1" x14ac:dyDescent="0.3">
      <c r="A229" s="195"/>
      <c r="B229" s="195"/>
      <c r="C229" s="195"/>
      <c r="D229" s="195"/>
      <c r="E229" s="195"/>
      <c r="F229" s="195"/>
      <c r="G229" s="195"/>
      <c r="H229" s="195"/>
      <c r="I229" s="195"/>
      <c r="J229" s="195"/>
      <c r="K229" s="195"/>
      <c r="L229" s="195"/>
      <c r="M229" s="195"/>
      <c r="N229" s="195"/>
      <c r="O229" s="195"/>
      <c r="P229" s="195"/>
      <c r="Q229" s="195"/>
      <c r="R229" s="195"/>
      <c r="S229" s="195"/>
      <c r="T229" s="195"/>
      <c r="U229" s="195"/>
      <c r="V229" s="195"/>
      <c r="W229" s="195"/>
      <c r="X229" s="195"/>
      <c r="Y229" s="195"/>
    </row>
    <row r="230" spans="1:25" ht="12.75" customHeight="1" x14ac:dyDescent="0.3">
      <c r="A230" s="195"/>
      <c r="B230" s="195"/>
      <c r="C230" s="195"/>
      <c r="D230" s="195"/>
      <c r="E230" s="195"/>
      <c r="F230" s="195"/>
      <c r="G230" s="195"/>
      <c r="H230" s="195"/>
      <c r="I230" s="195"/>
      <c r="J230" s="195"/>
      <c r="K230" s="195"/>
      <c r="L230" s="195"/>
      <c r="M230" s="195"/>
      <c r="N230" s="195"/>
      <c r="O230" s="195"/>
      <c r="P230" s="195"/>
      <c r="Q230" s="195"/>
      <c r="R230" s="195"/>
      <c r="S230" s="195"/>
      <c r="T230" s="195"/>
      <c r="U230" s="195"/>
      <c r="V230" s="195"/>
      <c r="W230" s="195"/>
      <c r="X230" s="195"/>
      <c r="Y230" s="195"/>
    </row>
    <row r="231" spans="1:25" ht="12.75" customHeight="1" x14ac:dyDescent="0.3">
      <c r="A231" s="195"/>
      <c r="B231" s="195"/>
      <c r="C231" s="195"/>
      <c r="D231" s="195"/>
      <c r="E231" s="195"/>
      <c r="F231" s="195"/>
      <c r="G231" s="195"/>
      <c r="H231" s="195"/>
      <c r="I231" s="195"/>
      <c r="J231" s="195"/>
      <c r="K231" s="195"/>
      <c r="L231" s="195"/>
      <c r="M231" s="195"/>
      <c r="N231" s="195"/>
      <c r="O231" s="195"/>
      <c r="P231" s="195"/>
      <c r="Q231" s="195"/>
      <c r="R231" s="195"/>
      <c r="S231" s="195"/>
      <c r="T231" s="195"/>
      <c r="U231" s="195"/>
      <c r="V231" s="195"/>
      <c r="W231" s="195"/>
      <c r="X231" s="195"/>
      <c r="Y231" s="195"/>
    </row>
    <row r="232" spans="1:25" ht="12.75" customHeight="1" x14ac:dyDescent="0.3">
      <c r="A232" s="195"/>
      <c r="B232" s="195"/>
      <c r="C232" s="195"/>
      <c r="D232" s="195"/>
      <c r="E232" s="195"/>
      <c r="F232" s="195"/>
      <c r="G232" s="195"/>
      <c r="H232" s="195"/>
      <c r="I232" s="195"/>
      <c r="J232" s="195"/>
      <c r="K232" s="195"/>
      <c r="L232" s="195"/>
      <c r="M232" s="195"/>
      <c r="N232" s="195"/>
      <c r="O232" s="195"/>
      <c r="P232" s="195"/>
      <c r="Q232" s="195"/>
      <c r="R232" s="195"/>
      <c r="S232" s="195"/>
      <c r="T232" s="195"/>
      <c r="U232" s="195"/>
      <c r="V232" s="195"/>
      <c r="W232" s="195"/>
      <c r="X232" s="195"/>
      <c r="Y232" s="195"/>
    </row>
    <row r="233" spans="1:25" ht="12.75" customHeight="1" x14ac:dyDescent="0.3">
      <c r="A233" s="195"/>
      <c r="B233" s="195"/>
      <c r="C233" s="195"/>
      <c r="D233" s="195"/>
      <c r="E233" s="195"/>
      <c r="F233" s="195"/>
      <c r="G233" s="195"/>
      <c r="H233" s="195"/>
      <c r="I233" s="195"/>
      <c r="J233" s="195"/>
      <c r="K233" s="195"/>
      <c r="L233" s="195"/>
      <c r="M233" s="195"/>
      <c r="N233" s="195"/>
      <c r="O233" s="195"/>
      <c r="P233" s="195"/>
      <c r="Q233" s="195"/>
      <c r="R233" s="195"/>
      <c r="S233" s="195"/>
      <c r="T233" s="195"/>
      <c r="U233" s="195"/>
      <c r="V233" s="195"/>
      <c r="W233" s="195"/>
      <c r="X233" s="195"/>
      <c r="Y233" s="195"/>
    </row>
    <row r="234" spans="1:25" ht="12.75" customHeight="1" x14ac:dyDescent="0.3">
      <c r="A234" s="195"/>
      <c r="B234" s="195"/>
      <c r="C234" s="195"/>
      <c r="D234" s="195"/>
      <c r="E234" s="195"/>
      <c r="F234" s="195"/>
      <c r="G234" s="195"/>
      <c r="H234" s="195"/>
      <c r="I234" s="195"/>
      <c r="J234" s="195"/>
      <c r="K234" s="195"/>
      <c r="L234" s="195"/>
      <c r="M234" s="195"/>
      <c r="N234" s="195"/>
      <c r="O234" s="195"/>
      <c r="P234" s="195"/>
      <c r="Q234" s="195"/>
      <c r="R234" s="195"/>
      <c r="S234" s="195"/>
      <c r="T234" s="195"/>
      <c r="U234" s="195"/>
      <c r="V234" s="195"/>
      <c r="W234" s="195"/>
      <c r="X234" s="195"/>
      <c r="Y234" s="195"/>
    </row>
    <row r="235" spans="1:25" ht="12.75" customHeight="1" x14ac:dyDescent="0.3">
      <c r="A235" s="195"/>
      <c r="B235" s="195"/>
      <c r="C235" s="195"/>
      <c r="D235" s="195"/>
      <c r="E235" s="195"/>
      <c r="F235" s="195"/>
      <c r="G235" s="195"/>
      <c r="H235" s="195"/>
      <c r="I235" s="195"/>
      <c r="J235" s="195"/>
      <c r="K235" s="195"/>
      <c r="L235" s="195"/>
      <c r="M235" s="195"/>
      <c r="N235" s="195"/>
      <c r="O235" s="195"/>
      <c r="P235" s="195"/>
      <c r="Q235" s="195"/>
      <c r="R235" s="195"/>
      <c r="S235" s="195"/>
      <c r="T235" s="195"/>
      <c r="U235" s="195"/>
      <c r="V235" s="195"/>
      <c r="W235" s="195"/>
      <c r="X235" s="195"/>
      <c r="Y235" s="195"/>
    </row>
    <row r="236" spans="1:25" ht="12.75" customHeight="1" x14ac:dyDescent="0.3">
      <c r="A236" s="195"/>
      <c r="B236" s="195"/>
      <c r="C236" s="195"/>
      <c r="D236" s="195"/>
      <c r="E236" s="195"/>
      <c r="F236" s="195"/>
      <c r="G236" s="195"/>
      <c r="H236" s="195"/>
      <c r="I236" s="195"/>
      <c r="J236" s="195"/>
      <c r="K236" s="195"/>
      <c r="L236" s="195"/>
      <c r="M236" s="195"/>
      <c r="N236" s="195"/>
      <c r="O236" s="195"/>
      <c r="P236" s="195"/>
      <c r="Q236" s="195"/>
      <c r="R236" s="195"/>
      <c r="S236" s="195"/>
      <c r="T236" s="195"/>
      <c r="U236" s="195"/>
      <c r="V236" s="195"/>
      <c r="W236" s="195"/>
      <c r="X236" s="195"/>
      <c r="Y236" s="195"/>
    </row>
    <row r="237" spans="1:25" ht="12.75" customHeight="1" x14ac:dyDescent="0.3">
      <c r="A237" s="195"/>
      <c r="B237" s="195"/>
      <c r="C237" s="195"/>
      <c r="D237" s="195"/>
      <c r="E237" s="195"/>
      <c r="F237" s="195"/>
      <c r="G237" s="195"/>
      <c r="H237" s="195"/>
      <c r="I237" s="195"/>
      <c r="J237" s="195"/>
      <c r="K237" s="195"/>
      <c r="L237" s="195"/>
      <c r="M237" s="195"/>
      <c r="N237" s="195"/>
      <c r="O237" s="195"/>
      <c r="P237" s="195"/>
      <c r="Q237" s="195"/>
      <c r="R237" s="195"/>
      <c r="S237" s="195"/>
      <c r="T237" s="195"/>
      <c r="U237" s="195"/>
      <c r="V237" s="195"/>
      <c r="W237" s="195"/>
      <c r="X237" s="195"/>
      <c r="Y237" s="195"/>
    </row>
    <row r="238" spans="1:25" ht="12.75" customHeight="1" x14ac:dyDescent="0.3">
      <c r="A238" s="195"/>
      <c r="B238" s="195"/>
      <c r="C238" s="195"/>
      <c r="D238" s="195"/>
      <c r="E238" s="195"/>
      <c r="F238" s="195"/>
      <c r="G238" s="195"/>
      <c r="H238" s="195"/>
      <c r="I238" s="195"/>
      <c r="J238" s="195"/>
      <c r="K238" s="195"/>
      <c r="L238" s="195"/>
      <c r="M238" s="195"/>
      <c r="N238" s="195"/>
      <c r="O238" s="195"/>
      <c r="P238" s="195"/>
      <c r="Q238" s="195"/>
      <c r="R238" s="195"/>
      <c r="S238" s="195"/>
      <c r="T238" s="195"/>
      <c r="U238" s="195"/>
      <c r="V238" s="195"/>
      <c r="W238" s="195"/>
      <c r="X238" s="195"/>
      <c r="Y238" s="195"/>
    </row>
    <row r="239" spans="1:25" ht="12.75" customHeight="1" x14ac:dyDescent="0.3">
      <c r="A239" s="195"/>
      <c r="B239" s="195"/>
      <c r="C239" s="195"/>
      <c r="D239" s="195"/>
      <c r="E239" s="195"/>
      <c r="F239" s="195"/>
      <c r="G239" s="195"/>
      <c r="H239" s="195"/>
      <c r="I239" s="195"/>
      <c r="J239" s="195"/>
      <c r="K239" s="195"/>
      <c r="L239" s="195"/>
      <c r="M239" s="195"/>
      <c r="N239" s="195"/>
      <c r="O239" s="195"/>
      <c r="P239" s="195"/>
      <c r="Q239" s="195"/>
      <c r="R239" s="195"/>
      <c r="S239" s="195"/>
      <c r="T239" s="195"/>
      <c r="U239" s="195"/>
      <c r="V239" s="195"/>
      <c r="W239" s="195"/>
      <c r="X239" s="195"/>
      <c r="Y239" s="195"/>
    </row>
    <row r="240" spans="1:25" ht="12.75" customHeight="1" x14ac:dyDescent="0.3">
      <c r="A240" s="195"/>
      <c r="B240" s="195"/>
      <c r="C240" s="195"/>
      <c r="D240" s="195"/>
      <c r="E240" s="195"/>
      <c r="F240" s="195"/>
      <c r="G240" s="195"/>
      <c r="H240" s="195"/>
      <c r="I240" s="195"/>
      <c r="J240" s="195"/>
      <c r="K240" s="195"/>
      <c r="L240" s="195"/>
      <c r="M240" s="195"/>
      <c r="N240" s="195"/>
      <c r="O240" s="195"/>
      <c r="P240" s="195"/>
      <c r="Q240" s="195"/>
      <c r="R240" s="195"/>
      <c r="S240" s="195"/>
      <c r="T240" s="195"/>
      <c r="U240" s="195"/>
      <c r="V240" s="195"/>
      <c r="W240" s="195"/>
      <c r="X240" s="195"/>
      <c r="Y240" s="195"/>
    </row>
    <row r="241" spans="1:25" ht="12.75" customHeight="1" x14ac:dyDescent="0.3">
      <c r="A241" s="195"/>
      <c r="B241" s="195"/>
      <c r="C241" s="195"/>
      <c r="D241" s="195"/>
      <c r="E241" s="195"/>
      <c r="F241" s="195"/>
      <c r="G241" s="195"/>
      <c r="H241" s="195"/>
      <c r="I241" s="195"/>
      <c r="J241" s="195"/>
      <c r="K241" s="195"/>
      <c r="L241" s="195"/>
      <c r="M241" s="195"/>
      <c r="N241" s="195"/>
      <c r="O241" s="195"/>
      <c r="P241" s="195"/>
      <c r="Q241" s="195"/>
      <c r="R241" s="195"/>
      <c r="S241" s="195"/>
      <c r="T241" s="195"/>
      <c r="U241" s="195"/>
      <c r="V241" s="195"/>
      <c r="W241" s="195"/>
      <c r="X241" s="195"/>
      <c r="Y241" s="195"/>
    </row>
    <row r="242" spans="1:25" ht="12.75" customHeight="1" x14ac:dyDescent="0.3">
      <c r="A242" s="195"/>
      <c r="B242" s="195"/>
      <c r="C242" s="195"/>
      <c r="D242" s="195"/>
      <c r="E242" s="195"/>
      <c r="F242" s="195"/>
      <c r="G242" s="195"/>
      <c r="H242" s="195"/>
      <c r="I242" s="195"/>
      <c r="J242" s="195"/>
      <c r="K242" s="195"/>
      <c r="L242" s="195"/>
      <c r="M242" s="195"/>
      <c r="N242" s="195"/>
      <c r="O242" s="195"/>
      <c r="P242" s="195"/>
      <c r="Q242" s="195"/>
      <c r="R242" s="195"/>
      <c r="S242" s="195"/>
      <c r="T242" s="195"/>
      <c r="U242" s="195"/>
      <c r="V242" s="195"/>
      <c r="W242" s="195"/>
      <c r="X242" s="195"/>
      <c r="Y242" s="195"/>
    </row>
    <row r="243" spans="1:25" ht="12.75" customHeight="1" x14ac:dyDescent="0.3">
      <c r="A243" s="195"/>
      <c r="B243" s="195"/>
      <c r="C243" s="195"/>
      <c r="D243" s="195"/>
      <c r="E243" s="195"/>
      <c r="F243" s="195"/>
      <c r="G243" s="195"/>
      <c r="H243" s="195"/>
      <c r="I243" s="195"/>
      <c r="J243" s="195"/>
      <c r="K243" s="195"/>
      <c r="L243" s="195"/>
      <c r="M243" s="195"/>
      <c r="N243" s="195"/>
      <c r="O243" s="195"/>
      <c r="P243" s="195"/>
      <c r="Q243" s="195"/>
      <c r="R243" s="195"/>
      <c r="S243" s="195"/>
      <c r="T243" s="195"/>
      <c r="U243" s="195"/>
      <c r="V243" s="195"/>
      <c r="W243" s="195"/>
      <c r="X243" s="195"/>
      <c r="Y243" s="195"/>
    </row>
    <row r="244" spans="1:25" ht="12.75" customHeight="1" x14ac:dyDescent="0.3">
      <c r="A244" s="195"/>
      <c r="B244" s="195"/>
      <c r="C244" s="195"/>
      <c r="D244" s="195"/>
      <c r="E244" s="195"/>
      <c r="F244" s="195"/>
      <c r="G244" s="195"/>
      <c r="H244" s="195"/>
      <c r="I244" s="195"/>
      <c r="J244" s="195"/>
      <c r="K244" s="195"/>
      <c r="L244" s="195"/>
      <c r="M244" s="195"/>
      <c r="N244" s="195"/>
      <c r="O244" s="195"/>
      <c r="P244" s="195"/>
      <c r="Q244" s="195"/>
      <c r="R244" s="195"/>
      <c r="S244" s="195"/>
      <c r="T244" s="195"/>
      <c r="U244" s="195"/>
      <c r="V244" s="195"/>
      <c r="W244" s="195"/>
      <c r="X244" s="195"/>
      <c r="Y244" s="195"/>
    </row>
    <row r="245" spans="1:25" ht="12.75" customHeight="1" x14ac:dyDescent="0.3">
      <c r="A245" s="195"/>
      <c r="B245" s="195"/>
      <c r="C245" s="195"/>
      <c r="D245" s="195"/>
      <c r="E245" s="195"/>
      <c r="F245" s="195"/>
      <c r="G245" s="195"/>
      <c r="H245" s="195"/>
      <c r="I245" s="195"/>
      <c r="J245" s="195"/>
      <c r="K245" s="195"/>
      <c r="L245" s="195"/>
      <c r="M245" s="195"/>
      <c r="N245" s="195"/>
      <c r="O245" s="195"/>
      <c r="P245" s="195"/>
      <c r="Q245" s="195"/>
      <c r="R245" s="195"/>
      <c r="S245" s="195"/>
      <c r="T245" s="195"/>
      <c r="U245" s="195"/>
      <c r="V245" s="195"/>
      <c r="W245" s="195"/>
      <c r="X245" s="195"/>
      <c r="Y245" s="195"/>
    </row>
    <row r="246" spans="1:25" ht="12.75" customHeight="1" x14ac:dyDescent="0.3">
      <c r="A246" s="195"/>
      <c r="B246" s="195"/>
      <c r="C246" s="195"/>
      <c r="D246" s="195"/>
      <c r="E246" s="195"/>
      <c r="F246" s="195"/>
      <c r="G246" s="195"/>
      <c r="H246" s="195"/>
      <c r="I246" s="195"/>
      <c r="J246" s="195"/>
      <c r="K246" s="195"/>
      <c r="L246" s="195"/>
      <c r="M246" s="195"/>
      <c r="N246" s="195"/>
      <c r="O246" s="195"/>
      <c r="P246" s="195"/>
      <c r="Q246" s="195"/>
      <c r="R246" s="195"/>
      <c r="S246" s="195"/>
      <c r="T246" s="195"/>
      <c r="U246" s="195"/>
      <c r="V246" s="195"/>
      <c r="W246" s="195"/>
      <c r="X246" s="195"/>
      <c r="Y246" s="195"/>
    </row>
    <row r="247" spans="1:25" ht="12.75" customHeight="1" x14ac:dyDescent="0.3">
      <c r="A247" s="195"/>
      <c r="B247" s="195"/>
      <c r="C247" s="195"/>
      <c r="D247" s="195"/>
      <c r="E247" s="195"/>
      <c r="F247" s="195"/>
      <c r="G247" s="195"/>
      <c r="H247" s="195"/>
      <c r="I247" s="195"/>
      <c r="J247" s="195"/>
      <c r="K247" s="195"/>
      <c r="L247" s="195"/>
      <c r="M247" s="195"/>
      <c r="N247" s="195"/>
      <c r="O247" s="195"/>
      <c r="P247" s="195"/>
      <c r="Q247" s="195"/>
      <c r="R247" s="195"/>
      <c r="S247" s="195"/>
      <c r="T247" s="195"/>
      <c r="U247" s="195"/>
      <c r="V247" s="195"/>
      <c r="W247" s="195"/>
      <c r="X247" s="195"/>
      <c r="Y247" s="195"/>
    </row>
    <row r="248" spans="1:25" ht="12.75" customHeight="1" x14ac:dyDescent="0.3">
      <c r="A248" s="195"/>
      <c r="B248" s="195"/>
      <c r="C248" s="195"/>
      <c r="D248" s="195"/>
      <c r="E248" s="195"/>
      <c r="F248" s="195"/>
      <c r="G248" s="195"/>
      <c r="H248" s="195"/>
      <c r="I248" s="195"/>
      <c r="J248" s="195"/>
      <c r="K248" s="195"/>
      <c r="L248" s="195"/>
      <c r="M248" s="195"/>
      <c r="N248" s="195"/>
      <c r="O248" s="195"/>
      <c r="P248" s="195"/>
      <c r="Q248" s="195"/>
      <c r="R248" s="195"/>
      <c r="S248" s="195"/>
      <c r="T248" s="195"/>
      <c r="U248" s="195"/>
      <c r="V248" s="195"/>
      <c r="W248" s="195"/>
      <c r="X248" s="195"/>
      <c r="Y248" s="195"/>
    </row>
    <row r="249" spans="1:25" ht="12.75" customHeight="1" x14ac:dyDescent="0.3">
      <c r="A249" s="195"/>
      <c r="B249" s="195"/>
      <c r="C249" s="195"/>
      <c r="D249" s="195"/>
      <c r="E249" s="195"/>
      <c r="F249" s="195"/>
      <c r="G249" s="195"/>
      <c r="H249" s="195"/>
      <c r="I249" s="195"/>
      <c r="J249" s="195"/>
      <c r="K249" s="195"/>
      <c r="L249" s="195"/>
      <c r="M249" s="195"/>
      <c r="N249" s="195"/>
      <c r="O249" s="195"/>
      <c r="P249" s="195"/>
      <c r="Q249" s="195"/>
      <c r="R249" s="195"/>
      <c r="S249" s="195"/>
      <c r="T249" s="195"/>
      <c r="U249" s="195"/>
      <c r="V249" s="195"/>
      <c r="W249" s="195"/>
      <c r="X249" s="195"/>
      <c r="Y249" s="195"/>
    </row>
    <row r="250" spans="1:25" ht="12.75" customHeight="1" x14ac:dyDescent="0.3">
      <c r="A250" s="195"/>
      <c r="B250" s="195"/>
      <c r="C250" s="195"/>
      <c r="D250" s="195"/>
      <c r="E250" s="195"/>
      <c r="F250" s="195"/>
      <c r="G250" s="195"/>
      <c r="H250" s="195"/>
      <c r="I250" s="195"/>
      <c r="J250" s="195"/>
      <c r="K250" s="195"/>
      <c r="L250" s="195"/>
      <c r="M250" s="195"/>
      <c r="N250" s="195"/>
      <c r="O250" s="195"/>
      <c r="P250" s="195"/>
      <c r="Q250" s="195"/>
      <c r="R250" s="195"/>
      <c r="S250" s="195"/>
      <c r="T250" s="195"/>
      <c r="U250" s="195"/>
      <c r="V250" s="195"/>
      <c r="W250" s="195"/>
      <c r="X250" s="195"/>
      <c r="Y250" s="195"/>
    </row>
    <row r="251" spans="1:25" ht="12.75" customHeight="1" x14ac:dyDescent="0.3">
      <c r="A251" s="195"/>
      <c r="B251" s="195"/>
      <c r="C251" s="195"/>
      <c r="D251" s="195"/>
      <c r="E251" s="195"/>
      <c r="F251" s="195"/>
      <c r="G251" s="195"/>
      <c r="H251" s="195"/>
      <c r="I251" s="195"/>
      <c r="J251" s="195"/>
      <c r="K251" s="195"/>
      <c r="L251" s="195"/>
      <c r="M251" s="195"/>
      <c r="N251" s="195"/>
      <c r="O251" s="195"/>
      <c r="P251" s="195"/>
      <c r="Q251" s="195"/>
      <c r="R251" s="195"/>
      <c r="S251" s="195"/>
      <c r="T251" s="195"/>
      <c r="U251" s="195"/>
      <c r="V251" s="195"/>
      <c r="W251" s="195"/>
      <c r="X251" s="195"/>
      <c r="Y251" s="195"/>
    </row>
    <row r="252" spans="1:25" ht="12.75" customHeight="1" x14ac:dyDescent="0.3">
      <c r="A252" s="195"/>
      <c r="B252" s="195"/>
      <c r="C252" s="195"/>
      <c r="D252" s="195"/>
      <c r="E252" s="195"/>
      <c r="F252" s="195"/>
      <c r="G252" s="195"/>
      <c r="H252" s="195"/>
      <c r="I252" s="195"/>
      <c r="J252" s="195"/>
      <c r="K252" s="195"/>
      <c r="L252" s="195"/>
      <c r="M252" s="195"/>
      <c r="N252" s="195"/>
      <c r="O252" s="195"/>
      <c r="P252" s="195"/>
      <c r="Q252" s="195"/>
      <c r="R252" s="195"/>
      <c r="S252" s="195"/>
      <c r="T252" s="195"/>
      <c r="U252" s="195"/>
      <c r="V252" s="195"/>
      <c r="W252" s="195"/>
      <c r="X252" s="195"/>
      <c r="Y252" s="195"/>
    </row>
    <row r="253" spans="1:25" ht="12.75" customHeight="1" x14ac:dyDescent="0.3">
      <c r="A253" s="195"/>
      <c r="B253" s="195"/>
      <c r="C253" s="195"/>
      <c r="D253" s="195"/>
      <c r="E253" s="195"/>
      <c r="F253" s="195"/>
      <c r="G253" s="195"/>
      <c r="H253" s="195"/>
      <c r="I253" s="195"/>
      <c r="J253" s="195"/>
      <c r="K253" s="195"/>
      <c r="L253" s="195"/>
      <c r="M253" s="195"/>
      <c r="N253" s="195"/>
      <c r="O253" s="195"/>
      <c r="P253" s="195"/>
      <c r="Q253" s="195"/>
      <c r="R253" s="195"/>
      <c r="S253" s="195"/>
      <c r="T253" s="195"/>
      <c r="U253" s="195"/>
      <c r="V253" s="195"/>
      <c r="W253" s="195"/>
      <c r="X253" s="195"/>
      <c r="Y253" s="195"/>
    </row>
    <row r="254" spans="1:25" ht="12.75" customHeight="1" x14ac:dyDescent="0.3">
      <c r="A254" s="195"/>
      <c r="B254" s="195"/>
      <c r="C254" s="195"/>
      <c r="D254" s="195"/>
      <c r="E254" s="195"/>
      <c r="F254" s="195"/>
      <c r="G254" s="195"/>
      <c r="H254" s="195"/>
      <c r="I254" s="195"/>
      <c r="J254" s="195"/>
      <c r="K254" s="195"/>
      <c r="L254" s="195"/>
      <c r="M254" s="195"/>
      <c r="N254" s="195"/>
      <c r="O254" s="195"/>
      <c r="P254" s="195"/>
      <c r="Q254" s="195"/>
      <c r="R254" s="195"/>
      <c r="S254" s="195"/>
      <c r="T254" s="195"/>
      <c r="U254" s="195"/>
      <c r="V254" s="195"/>
      <c r="W254" s="195"/>
      <c r="X254" s="195"/>
      <c r="Y254" s="195"/>
    </row>
    <row r="255" spans="1:25" ht="12.75" customHeight="1" x14ac:dyDescent="0.3">
      <c r="A255" s="195"/>
      <c r="B255" s="195"/>
      <c r="C255" s="195"/>
      <c r="D255" s="195"/>
      <c r="E255" s="195"/>
      <c r="F255" s="195"/>
      <c r="G255" s="195"/>
      <c r="H255" s="195"/>
      <c r="I255" s="195"/>
      <c r="J255" s="195"/>
      <c r="K255" s="195"/>
      <c r="L255" s="195"/>
      <c r="M255" s="195"/>
      <c r="N255" s="195"/>
      <c r="O255" s="195"/>
      <c r="P255" s="195"/>
      <c r="Q255" s="195"/>
      <c r="R255" s="195"/>
      <c r="S255" s="195"/>
      <c r="T255" s="195"/>
      <c r="U255" s="195"/>
      <c r="V255" s="195"/>
      <c r="W255" s="195"/>
      <c r="X255" s="195"/>
      <c r="Y255" s="195"/>
    </row>
    <row r="256" spans="1:25" ht="12.75" customHeight="1" x14ac:dyDescent="0.3">
      <c r="A256" s="195"/>
      <c r="B256" s="195"/>
      <c r="C256" s="195"/>
      <c r="D256" s="195"/>
      <c r="E256" s="195"/>
      <c r="F256" s="195"/>
      <c r="G256" s="195"/>
      <c r="H256" s="195"/>
      <c r="I256" s="195"/>
      <c r="J256" s="195"/>
      <c r="K256" s="195"/>
      <c r="L256" s="195"/>
      <c r="M256" s="195"/>
      <c r="N256" s="195"/>
      <c r="O256" s="195"/>
      <c r="P256" s="195"/>
      <c r="Q256" s="195"/>
      <c r="R256" s="195"/>
      <c r="S256" s="195"/>
      <c r="T256" s="195"/>
      <c r="U256" s="195"/>
      <c r="V256" s="195"/>
      <c r="W256" s="195"/>
      <c r="X256" s="195"/>
      <c r="Y256" s="195"/>
    </row>
    <row r="257" spans="1:25" ht="12.75" customHeight="1" x14ac:dyDescent="0.3">
      <c r="A257" s="195"/>
      <c r="B257" s="195"/>
      <c r="C257" s="195"/>
      <c r="D257" s="195"/>
      <c r="E257" s="195"/>
      <c r="F257" s="195"/>
      <c r="G257" s="195"/>
      <c r="H257" s="195"/>
      <c r="I257" s="195"/>
      <c r="J257" s="195"/>
      <c r="K257" s="195"/>
      <c r="L257" s="195"/>
      <c r="M257" s="195"/>
      <c r="N257" s="195"/>
      <c r="O257" s="195"/>
      <c r="P257" s="195"/>
      <c r="Q257" s="195"/>
      <c r="R257" s="195"/>
      <c r="S257" s="195"/>
      <c r="T257" s="195"/>
      <c r="U257" s="195"/>
      <c r="V257" s="195"/>
      <c r="W257" s="195"/>
      <c r="X257" s="195"/>
      <c r="Y257" s="195"/>
    </row>
    <row r="258" spans="1:25" ht="12.75" customHeight="1" x14ac:dyDescent="0.3">
      <c r="A258" s="195"/>
      <c r="B258" s="195"/>
      <c r="C258" s="195"/>
      <c r="D258" s="195"/>
      <c r="E258" s="195"/>
      <c r="F258" s="195"/>
      <c r="G258" s="195"/>
      <c r="H258" s="195"/>
      <c r="I258" s="195"/>
      <c r="J258" s="195"/>
      <c r="K258" s="195"/>
      <c r="L258" s="195"/>
      <c r="M258" s="195"/>
      <c r="N258" s="195"/>
      <c r="O258" s="195"/>
      <c r="P258" s="195"/>
      <c r="Q258" s="195"/>
      <c r="R258" s="195"/>
      <c r="S258" s="195"/>
      <c r="T258" s="195"/>
      <c r="U258" s="195"/>
      <c r="V258" s="195"/>
      <c r="W258" s="195"/>
      <c r="X258" s="195"/>
      <c r="Y258" s="195"/>
    </row>
    <row r="259" spans="1:25" ht="12.75" customHeight="1" x14ac:dyDescent="0.3">
      <c r="A259" s="195"/>
      <c r="B259" s="195"/>
      <c r="C259" s="195"/>
      <c r="D259" s="195"/>
      <c r="E259" s="195"/>
      <c r="F259" s="195"/>
      <c r="G259" s="195"/>
      <c r="H259" s="195"/>
      <c r="I259" s="195"/>
      <c r="J259" s="195"/>
      <c r="K259" s="195"/>
      <c r="L259" s="195"/>
      <c r="M259" s="195"/>
      <c r="N259" s="195"/>
      <c r="O259" s="195"/>
      <c r="P259" s="195"/>
      <c r="Q259" s="195"/>
      <c r="R259" s="195"/>
      <c r="S259" s="195"/>
      <c r="T259" s="195"/>
      <c r="U259" s="195"/>
      <c r="V259" s="195"/>
      <c r="W259" s="195"/>
      <c r="X259" s="195"/>
      <c r="Y259" s="195"/>
    </row>
    <row r="260" spans="1:25" ht="12.75" customHeight="1" x14ac:dyDescent="0.3">
      <c r="A260" s="195"/>
      <c r="B260" s="195"/>
      <c r="C260" s="195"/>
      <c r="D260" s="195"/>
      <c r="E260" s="195"/>
      <c r="F260" s="195"/>
      <c r="G260" s="195"/>
      <c r="H260" s="195"/>
      <c r="I260" s="195"/>
      <c r="J260" s="195"/>
      <c r="K260" s="195"/>
      <c r="L260" s="195"/>
      <c r="M260" s="195"/>
      <c r="N260" s="195"/>
      <c r="O260" s="195"/>
      <c r="P260" s="195"/>
      <c r="Q260" s="195"/>
      <c r="R260" s="195"/>
      <c r="S260" s="195"/>
      <c r="T260" s="195"/>
      <c r="U260" s="195"/>
      <c r="V260" s="195"/>
      <c r="W260" s="195"/>
      <c r="X260" s="195"/>
      <c r="Y260" s="195"/>
    </row>
    <row r="261" spans="1:25" ht="12.75" customHeight="1" x14ac:dyDescent="0.3">
      <c r="A261" s="195"/>
      <c r="B261" s="195"/>
      <c r="C261" s="195"/>
      <c r="D261" s="195"/>
      <c r="E261" s="195"/>
      <c r="F261" s="195"/>
      <c r="G261" s="195"/>
      <c r="H261" s="195"/>
      <c r="I261" s="195"/>
      <c r="J261" s="195"/>
      <c r="K261" s="195"/>
      <c r="L261" s="195"/>
      <c r="M261" s="195"/>
      <c r="N261" s="195"/>
      <c r="O261" s="195"/>
      <c r="P261" s="195"/>
      <c r="Q261" s="195"/>
      <c r="R261" s="195"/>
      <c r="S261" s="195"/>
      <c r="T261" s="195"/>
      <c r="U261" s="195"/>
      <c r="V261" s="195"/>
      <c r="W261" s="195"/>
      <c r="X261" s="195"/>
      <c r="Y261" s="195"/>
    </row>
    <row r="262" spans="1:25" ht="12.75" customHeight="1" x14ac:dyDescent="0.3">
      <c r="A262" s="195"/>
      <c r="B262" s="195"/>
      <c r="C262" s="195"/>
      <c r="D262" s="195"/>
      <c r="E262" s="195"/>
      <c r="F262" s="195"/>
      <c r="G262" s="195"/>
      <c r="H262" s="195"/>
      <c r="I262" s="195"/>
      <c r="J262" s="195"/>
      <c r="K262" s="195"/>
      <c r="L262" s="195"/>
      <c r="M262" s="195"/>
      <c r="N262" s="195"/>
      <c r="O262" s="195"/>
      <c r="P262" s="195"/>
      <c r="Q262" s="195"/>
      <c r="R262" s="195"/>
      <c r="S262" s="195"/>
      <c r="T262" s="195"/>
      <c r="U262" s="195"/>
      <c r="V262" s="195"/>
      <c r="W262" s="195"/>
      <c r="X262" s="195"/>
      <c r="Y262" s="195"/>
    </row>
    <row r="263" spans="1:25" ht="12.75" customHeight="1" x14ac:dyDescent="0.3">
      <c r="A263" s="195"/>
      <c r="B263" s="195"/>
      <c r="C263" s="195"/>
      <c r="D263" s="195"/>
      <c r="E263" s="195"/>
      <c r="F263" s="195"/>
      <c r="G263" s="195"/>
      <c r="H263" s="195"/>
      <c r="I263" s="195"/>
      <c r="J263" s="195"/>
      <c r="K263" s="195"/>
      <c r="L263" s="195"/>
      <c r="M263" s="195"/>
      <c r="N263" s="195"/>
      <c r="O263" s="195"/>
      <c r="P263" s="195"/>
      <c r="Q263" s="195"/>
      <c r="R263" s="195"/>
      <c r="S263" s="195"/>
      <c r="T263" s="195"/>
      <c r="U263" s="195"/>
      <c r="V263" s="195"/>
      <c r="W263" s="195"/>
      <c r="X263" s="195"/>
      <c r="Y263" s="195"/>
    </row>
    <row r="264" spans="1:25" ht="12.75" customHeight="1" x14ac:dyDescent="0.3">
      <c r="A264" s="195"/>
      <c r="B264" s="195"/>
      <c r="C264" s="195"/>
      <c r="D264" s="195"/>
      <c r="E264" s="195"/>
      <c r="F264" s="195"/>
      <c r="G264" s="195"/>
      <c r="H264" s="195"/>
      <c r="I264" s="195"/>
      <c r="J264" s="195"/>
      <c r="K264" s="195"/>
      <c r="L264" s="195"/>
      <c r="M264" s="195"/>
      <c r="N264" s="195"/>
      <c r="O264" s="195"/>
      <c r="P264" s="195"/>
      <c r="Q264" s="195"/>
      <c r="R264" s="195"/>
      <c r="S264" s="195"/>
      <c r="T264" s="195"/>
      <c r="U264" s="195"/>
      <c r="V264" s="195"/>
      <c r="W264" s="195"/>
      <c r="X264" s="195"/>
      <c r="Y264" s="195"/>
    </row>
    <row r="265" spans="1:25" ht="12.75" customHeight="1" x14ac:dyDescent="0.3">
      <c r="A265" s="195"/>
      <c r="B265" s="195"/>
      <c r="C265" s="195"/>
      <c r="D265" s="195"/>
      <c r="E265" s="195"/>
      <c r="F265" s="195"/>
      <c r="G265" s="195"/>
      <c r="H265" s="195"/>
      <c r="I265" s="195"/>
      <c r="J265" s="195"/>
      <c r="K265" s="195"/>
      <c r="L265" s="195"/>
      <c r="M265" s="195"/>
      <c r="N265" s="195"/>
      <c r="O265" s="195"/>
      <c r="P265" s="195"/>
      <c r="Q265" s="195"/>
      <c r="R265" s="195"/>
      <c r="S265" s="195"/>
      <c r="T265" s="195"/>
      <c r="U265" s="195"/>
      <c r="V265" s="195"/>
      <c r="W265" s="195"/>
      <c r="X265" s="195"/>
      <c r="Y265" s="195"/>
    </row>
    <row r="266" spans="1:25" ht="12.75" customHeight="1" x14ac:dyDescent="0.3">
      <c r="A266" s="195"/>
      <c r="B266" s="195"/>
      <c r="C266" s="195"/>
      <c r="D266" s="195"/>
      <c r="E266" s="195"/>
      <c r="F266" s="195"/>
      <c r="G266" s="195"/>
      <c r="H266" s="195"/>
      <c r="I266" s="195"/>
      <c r="J266" s="195"/>
      <c r="K266" s="195"/>
      <c r="L266" s="195"/>
      <c r="M266" s="195"/>
      <c r="N266" s="195"/>
      <c r="O266" s="195"/>
      <c r="P266" s="195"/>
      <c r="Q266" s="195"/>
      <c r="R266" s="195"/>
      <c r="S266" s="195"/>
      <c r="T266" s="195"/>
      <c r="U266" s="195"/>
      <c r="V266" s="195"/>
      <c r="W266" s="195"/>
      <c r="X266" s="195"/>
      <c r="Y266" s="195"/>
    </row>
    <row r="267" spans="1:25" ht="12.75" customHeight="1" x14ac:dyDescent="0.3">
      <c r="A267" s="195"/>
      <c r="B267" s="195"/>
      <c r="C267" s="195"/>
      <c r="D267" s="195"/>
      <c r="E267" s="195"/>
      <c r="F267" s="195"/>
      <c r="G267" s="195"/>
      <c r="H267" s="195"/>
      <c r="I267" s="195"/>
      <c r="J267" s="195"/>
      <c r="K267" s="195"/>
      <c r="L267" s="195"/>
      <c r="M267" s="195"/>
      <c r="N267" s="195"/>
      <c r="O267" s="195"/>
      <c r="P267" s="195"/>
      <c r="Q267" s="195"/>
      <c r="R267" s="195"/>
      <c r="S267" s="195"/>
      <c r="T267" s="195"/>
      <c r="U267" s="195"/>
      <c r="V267" s="195"/>
      <c r="W267" s="195"/>
      <c r="X267" s="195"/>
      <c r="Y267" s="195"/>
    </row>
    <row r="268" spans="1:25" ht="12.75" customHeight="1" x14ac:dyDescent="0.3">
      <c r="A268" s="195"/>
      <c r="B268" s="195"/>
      <c r="C268" s="195"/>
      <c r="D268" s="195"/>
      <c r="E268" s="195"/>
      <c r="F268" s="195"/>
      <c r="G268" s="195"/>
      <c r="H268" s="195"/>
      <c r="I268" s="195"/>
      <c r="J268" s="195"/>
      <c r="K268" s="195"/>
      <c r="L268" s="195"/>
      <c r="M268" s="195"/>
      <c r="N268" s="195"/>
      <c r="O268" s="195"/>
      <c r="P268" s="195"/>
      <c r="Q268" s="195"/>
      <c r="R268" s="195"/>
      <c r="S268" s="195"/>
      <c r="T268" s="195"/>
      <c r="U268" s="195"/>
      <c r="V268" s="195"/>
      <c r="W268" s="195"/>
      <c r="X268" s="195"/>
      <c r="Y268" s="195"/>
    </row>
    <row r="269" spans="1:25" ht="12.75" customHeight="1" x14ac:dyDescent="0.3">
      <c r="A269" s="195"/>
      <c r="B269" s="195"/>
      <c r="C269" s="195"/>
      <c r="D269" s="195"/>
      <c r="E269" s="195"/>
      <c r="F269" s="195"/>
      <c r="G269" s="195"/>
      <c r="H269" s="195"/>
      <c r="I269" s="195"/>
      <c r="J269" s="195"/>
      <c r="K269" s="195"/>
      <c r="L269" s="195"/>
      <c r="M269" s="195"/>
      <c r="N269" s="195"/>
      <c r="O269" s="195"/>
      <c r="P269" s="195"/>
      <c r="Q269" s="195"/>
      <c r="R269" s="195"/>
      <c r="S269" s="195"/>
      <c r="T269" s="195"/>
      <c r="U269" s="195"/>
      <c r="V269" s="195"/>
      <c r="W269" s="195"/>
      <c r="X269" s="195"/>
      <c r="Y269" s="195"/>
    </row>
    <row r="270" spans="1:25" ht="12.75" customHeight="1" x14ac:dyDescent="0.3">
      <c r="A270" s="195"/>
      <c r="B270" s="195"/>
      <c r="C270" s="195"/>
      <c r="D270" s="195"/>
      <c r="E270" s="195"/>
      <c r="F270" s="195"/>
      <c r="G270" s="195"/>
      <c r="H270" s="195"/>
      <c r="I270" s="195"/>
      <c r="J270" s="195"/>
      <c r="K270" s="195"/>
      <c r="L270" s="195"/>
      <c r="M270" s="195"/>
      <c r="N270" s="195"/>
      <c r="O270" s="195"/>
      <c r="P270" s="195"/>
      <c r="Q270" s="195"/>
      <c r="R270" s="195"/>
      <c r="S270" s="195"/>
      <c r="T270" s="195"/>
      <c r="U270" s="195"/>
      <c r="V270" s="195"/>
      <c r="W270" s="195"/>
      <c r="X270" s="195"/>
      <c r="Y270" s="195"/>
    </row>
    <row r="271" spans="1:25" ht="12.75" customHeight="1" x14ac:dyDescent="0.3">
      <c r="A271" s="195"/>
      <c r="B271" s="195"/>
      <c r="C271" s="195"/>
      <c r="D271" s="195"/>
      <c r="E271" s="195"/>
      <c r="F271" s="195"/>
      <c r="G271" s="195"/>
      <c r="H271" s="195"/>
      <c r="I271" s="195"/>
      <c r="J271" s="195"/>
      <c r="K271" s="195"/>
      <c r="L271" s="195"/>
      <c r="M271" s="195"/>
      <c r="N271" s="195"/>
      <c r="O271" s="195"/>
      <c r="P271" s="195"/>
      <c r="Q271" s="195"/>
      <c r="R271" s="195"/>
      <c r="S271" s="195"/>
      <c r="T271" s="195"/>
      <c r="U271" s="195"/>
      <c r="V271" s="195"/>
      <c r="W271" s="195"/>
      <c r="X271" s="195"/>
      <c r="Y271" s="195"/>
    </row>
    <row r="272" spans="1:25" ht="12.75" customHeight="1" x14ac:dyDescent="0.3">
      <c r="A272" s="195"/>
      <c r="B272" s="195"/>
      <c r="C272" s="195"/>
      <c r="D272" s="195"/>
      <c r="E272" s="195"/>
      <c r="F272" s="195"/>
      <c r="G272" s="195"/>
      <c r="H272" s="195"/>
      <c r="I272" s="195"/>
      <c r="J272" s="195"/>
      <c r="K272" s="195"/>
      <c r="L272" s="195"/>
      <c r="M272" s="195"/>
      <c r="N272" s="195"/>
      <c r="O272" s="195"/>
      <c r="P272" s="195"/>
      <c r="Q272" s="195"/>
      <c r="R272" s="195"/>
      <c r="S272" s="195"/>
      <c r="T272" s="195"/>
      <c r="U272" s="195"/>
      <c r="V272" s="195"/>
      <c r="W272" s="195"/>
      <c r="X272" s="195"/>
      <c r="Y272" s="195"/>
    </row>
    <row r="273" spans="1:25" ht="12.75" customHeight="1" x14ac:dyDescent="0.3">
      <c r="A273" s="195"/>
      <c r="B273" s="195"/>
      <c r="C273" s="195"/>
      <c r="D273" s="195"/>
      <c r="E273" s="195"/>
      <c r="F273" s="195"/>
      <c r="G273" s="195"/>
      <c r="H273" s="195"/>
      <c r="I273" s="195"/>
      <c r="J273" s="195"/>
      <c r="K273" s="195"/>
      <c r="L273" s="195"/>
      <c r="M273" s="195"/>
      <c r="N273" s="195"/>
      <c r="O273" s="195"/>
      <c r="P273" s="195"/>
      <c r="Q273" s="195"/>
      <c r="R273" s="195"/>
      <c r="S273" s="195"/>
      <c r="T273" s="195"/>
      <c r="U273" s="195"/>
      <c r="V273" s="195"/>
      <c r="W273" s="195"/>
      <c r="X273" s="195"/>
      <c r="Y273" s="195"/>
    </row>
    <row r="274" spans="1:25" ht="12.75" customHeight="1" x14ac:dyDescent="0.3">
      <c r="A274" s="195"/>
      <c r="B274" s="195"/>
      <c r="C274" s="195"/>
      <c r="D274" s="195"/>
      <c r="E274" s="195"/>
      <c r="F274" s="195"/>
      <c r="G274" s="195"/>
      <c r="H274" s="195"/>
      <c r="I274" s="195"/>
      <c r="J274" s="195"/>
      <c r="K274" s="195"/>
      <c r="L274" s="195"/>
      <c r="M274" s="195"/>
      <c r="N274" s="195"/>
      <c r="O274" s="195"/>
      <c r="P274" s="195"/>
      <c r="Q274" s="195"/>
      <c r="R274" s="195"/>
      <c r="S274" s="195"/>
      <c r="T274" s="195"/>
      <c r="U274" s="195"/>
      <c r="V274" s="195"/>
      <c r="W274" s="195"/>
      <c r="X274" s="195"/>
      <c r="Y274" s="195"/>
    </row>
    <row r="275" spans="1:25" ht="12.75" customHeight="1" x14ac:dyDescent="0.3">
      <c r="A275" s="195"/>
      <c r="B275" s="195"/>
      <c r="C275" s="195"/>
      <c r="D275" s="195"/>
      <c r="E275" s="195"/>
      <c r="F275" s="195"/>
      <c r="G275" s="195"/>
      <c r="H275" s="195"/>
      <c r="I275" s="195"/>
      <c r="J275" s="195"/>
      <c r="K275" s="195"/>
      <c r="L275" s="195"/>
      <c r="M275" s="195"/>
      <c r="N275" s="195"/>
      <c r="O275" s="195"/>
      <c r="P275" s="195"/>
      <c r="Q275" s="195"/>
      <c r="R275" s="195"/>
      <c r="S275" s="195"/>
      <c r="T275" s="195"/>
      <c r="U275" s="195"/>
      <c r="V275" s="195"/>
      <c r="W275" s="195"/>
      <c r="X275" s="195"/>
      <c r="Y275" s="195"/>
    </row>
    <row r="276" spans="1:25" ht="12.75" customHeight="1" x14ac:dyDescent="0.3">
      <c r="A276" s="195"/>
      <c r="B276" s="195"/>
      <c r="C276" s="195"/>
      <c r="D276" s="195"/>
      <c r="E276" s="195"/>
      <c r="F276" s="195"/>
      <c r="G276" s="195"/>
      <c r="H276" s="195"/>
      <c r="I276" s="195"/>
      <c r="J276" s="195"/>
      <c r="K276" s="195"/>
      <c r="L276" s="195"/>
      <c r="M276" s="195"/>
      <c r="N276" s="195"/>
      <c r="O276" s="195"/>
      <c r="P276" s="195"/>
      <c r="Q276" s="195"/>
      <c r="R276" s="195"/>
      <c r="S276" s="195"/>
      <c r="T276" s="195"/>
      <c r="U276" s="195"/>
      <c r="V276" s="195"/>
      <c r="W276" s="195"/>
      <c r="X276" s="195"/>
      <c r="Y276" s="195"/>
    </row>
    <row r="277" spans="1:25" ht="12.75" customHeight="1" x14ac:dyDescent="0.3">
      <c r="A277" s="195"/>
      <c r="B277" s="195"/>
      <c r="C277" s="195"/>
      <c r="D277" s="195"/>
      <c r="E277" s="195"/>
      <c r="F277" s="195"/>
      <c r="G277" s="195"/>
      <c r="H277" s="195"/>
      <c r="I277" s="195"/>
      <c r="J277" s="195"/>
      <c r="K277" s="195"/>
      <c r="L277" s="195"/>
      <c r="M277" s="195"/>
      <c r="N277" s="195"/>
      <c r="O277" s="195"/>
      <c r="P277" s="195"/>
      <c r="Q277" s="195"/>
      <c r="R277" s="195"/>
      <c r="S277" s="195"/>
      <c r="T277" s="195"/>
      <c r="U277" s="195"/>
      <c r="V277" s="195"/>
      <c r="W277" s="195"/>
      <c r="X277" s="195"/>
      <c r="Y277" s="195"/>
    </row>
    <row r="278" spans="1:25" ht="12.75" customHeight="1" x14ac:dyDescent="0.3">
      <c r="A278" s="195"/>
      <c r="B278" s="195"/>
      <c r="C278" s="195"/>
      <c r="D278" s="195"/>
      <c r="E278" s="195"/>
      <c r="F278" s="195"/>
      <c r="G278" s="195"/>
      <c r="H278" s="195"/>
      <c r="I278" s="195"/>
      <c r="J278" s="195"/>
      <c r="K278" s="195"/>
      <c r="L278" s="195"/>
      <c r="M278" s="195"/>
      <c r="N278" s="195"/>
      <c r="O278" s="195"/>
      <c r="P278" s="195"/>
      <c r="Q278" s="195"/>
      <c r="R278" s="195"/>
      <c r="S278" s="195"/>
      <c r="T278" s="195"/>
      <c r="U278" s="195"/>
      <c r="V278" s="195"/>
      <c r="W278" s="195"/>
      <c r="X278" s="195"/>
      <c r="Y278" s="195"/>
    </row>
    <row r="279" spans="1:25" ht="12.75" customHeight="1" x14ac:dyDescent="0.3">
      <c r="A279" s="195"/>
      <c r="B279" s="195"/>
      <c r="C279" s="195"/>
      <c r="D279" s="195"/>
      <c r="E279" s="195"/>
      <c r="F279" s="195"/>
      <c r="G279" s="195"/>
      <c r="H279" s="195"/>
      <c r="I279" s="195"/>
      <c r="J279" s="195"/>
      <c r="K279" s="195"/>
      <c r="L279" s="195"/>
      <c r="M279" s="195"/>
      <c r="N279" s="195"/>
      <c r="O279" s="195"/>
      <c r="P279" s="195"/>
      <c r="Q279" s="195"/>
      <c r="R279" s="195"/>
      <c r="S279" s="195"/>
      <c r="T279" s="195"/>
      <c r="U279" s="195"/>
      <c r="V279" s="195"/>
      <c r="W279" s="195"/>
      <c r="X279" s="195"/>
      <c r="Y279" s="195"/>
    </row>
    <row r="280" spans="1:25" ht="12.75" customHeight="1" x14ac:dyDescent="0.3">
      <c r="A280" s="195"/>
      <c r="B280" s="195"/>
      <c r="C280" s="195"/>
      <c r="D280" s="195"/>
      <c r="E280" s="195"/>
      <c r="F280" s="195"/>
      <c r="G280" s="195"/>
      <c r="H280" s="195"/>
      <c r="I280" s="195"/>
      <c r="J280" s="195"/>
      <c r="K280" s="195"/>
      <c r="L280" s="195"/>
      <c r="M280" s="195"/>
      <c r="N280" s="195"/>
      <c r="O280" s="195"/>
      <c r="P280" s="195"/>
      <c r="Q280" s="195"/>
      <c r="R280" s="195"/>
      <c r="S280" s="195"/>
      <c r="T280" s="195"/>
      <c r="U280" s="195"/>
      <c r="V280" s="195"/>
      <c r="W280" s="195"/>
      <c r="X280" s="195"/>
      <c r="Y280" s="195"/>
    </row>
    <row r="281" spans="1:25" ht="12.75" customHeight="1" x14ac:dyDescent="0.3">
      <c r="A281" s="195"/>
      <c r="B281" s="195"/>
      <c r="C281" s="195"/>
      <c r="D281" s="195"/>
      <c r="E281" s="195"/>
      <c r="F281" s="195"/>
      <c r="G281" s="195"/>
      <c r="H281" s="195"/>
      <c r="I281" s="195"/>
      <c r="J281" s="195"/>
      <c r="K281" s="195"/>
      <c r="L281" s="195"/>
      <c r="M281" s="195"/>
      <c r="N281" s="195"/>
      <c r="O281" s="195"/>
      <c r="P281" s="195"/>
      <c r="Q281" s="195"/>
      <c r="R281" s="195"/>
      <c r="S281" s="195"/>
      <c r="T281" s="195"/>
      <c r="U281" s="195"/>
      <c r="V281" s="195"/>
      <c r="W281" s="195"/>
      <c r="X281" s="195"/>
      <c r="Y281" s="195"/>
    </row>
    <row r="282" spans="1:25" ht="12.75" customHeight="1" x14ac:dyDescent="0.3">
      <c r="A282" s="195"/>
      <c r="B282" s="195"/>
      <c r="C282" s="195"/>
      <c r="D282" s="195"/>
      <c r="E282" s="195"/>
      <c r="F282" s="195"/>
      <c r="G282" s="195"/>
      <c r="H282" s="195"/>
      <c r="I282" s="195"/>
      <c r="J282" s="195"/>
      <c r="K282" s="195"/>
      <c r="L282" s="195"/>
      <c r="M282" s="195"/>
      <c r="N282" s="195"/>
      <c r="O282" s="195"/>
      <c r="P282" s="195"/>
      <c r="Q282" s="195"/>
      <c r="R282" s="195"/>
      <c r="S282" s="195"/>
      <c r="T282" s="195"/>
      <c r="U282" s="195"/>
      <c r="V282" s="195"/>
      <c r="W282" s="195"/>
      <c r="X282" s="195"/>
      <c r="Y282" s="195"/>
    </row>
    <row r="283" spans="1:25" ht="12.75" customHeight="1" x14ac:dyDescent="0.3">
      <c r="A283" s="195"/>
      <c r="B283" s="195"/>
      <c r="C283" s="195"/>
      <c r="D283" s="195"/>
      <c r="E283" s="195"/>
      <c r="F283" s="195"/>
      <c r="G283" s="195"/>
      <c r="H283" s="195"/>
      <c r="I283" s="195"/>
      <c r="J283" s="195"/>
      <c r="K283" s="195"/>
      <c r="L283" s="195"/>
      <c r="M283" s="195"/>
      <c r="N283" s="195"/>
      <c r="O283" s="195"/>
      <c r="P283" s="195"/>
      <c r="Q283" s="195"/>
      <c r="R283" s="195"/>
      <c r="S283" s="195"/>
      <c r="T283" s="195"/>
      <c r="U283" s="195"/>
      <c r="V283" s="195"/>
      <c r="W283" s="195"/>
      <c r="X283" s="195"/>
      <c r="Y283" s="195"/>
    </row>
    <row r="284" spans="1:25" ht="12.75" customHeight="1" x14ac:dyDescent="0.3">
      <c r="A284" s="195"/>
      <c r="B284" s="195"/>
      <c r="C284" s="195"/>
      <c r="D284" s="195"/>
      <c r="E284" s="195"/>
      <c r="F284" s="195"/>
      <c r="G284" s="195"/>
      <c r="H284" s="195"/>
      <c r="I284" s="195"/>
      <c r="J284" s="195"/>
      <c r="K284" s="195"/>
      <c r="L284" s="195"/>
      <c r="M284" s="195"/>
      <c r="N284" s="195"/>
      <c r="O284" s="195"/>
      <c r="P284" s="195"/>
      <c r="Q284" s="195"/>
      <c r="R284" s="195"/>
      <c r="S284" s="195"/>
      <c r="T284" s="195"/>
      <c r="U284" s="195"/>
      <c r="V284" s="195"/>
      <c r="W284" s="195"/>
      <c r="X284" s="195"/>
      <c r="Y284" s="195"/>
    </row>
    <row r="285" spans="1:25" ht="12.75" customHeight="1" x14ac:dyDescent="0.3">
      <c r="A285" s="195"/>
      <c r="B285" s="195"/>
      <c r="C285" s="195"/>
      <c r="D285" s="195"/>
      <c r="E285" s="195"/>
      <c r="F285" s="195"/>
      <c r="G285" s="195"/>
      <c r="H285" s="195"/>
      <c r="I285" s="195"/>
      <c r="J285" s="195"/>
      <c r="K285" s="195"/>
      <c r="L285" s="195"/>
      <c r="M285" s="195"/>
      <c r="N285" s="195"/>
      <c r="O285" s="195"/>
      <c r="P285" s="195"/>
      <c r="Q285" s="195"/>
      <c r="R285" s="195"/>
      <c r="S285" s="195"/>
      <c r="T285" s="195"/>
      <c r="U285" s="195"/>
      <c r="V285" s="195"/>
      <c r="W285" s="195"/>
      <c r="X285" s="195"/>
      <c r="Y285" s="195"/>
    </row>
    <row r="286" spans="1:25" ht="12.75" customHeight="1" x14ac:dyDescent="0.3">
      <c r="A286" s="195"/>
      <c r="B286" s="195"/>
      <c r="C286" s="195"/>
      <c r="D286" s="195"/>
      <c r="E286" s="195"/>
      <c r="F286" s="195"/>
      <c r="G286" s="195"/>
      <c r="H286" s="195"/>
      <c r="I286" s="195"/>
      <c r="J286" s="195"/>
      <c r="K286" s="195"/>
      <c r="L286" s="195"/>
      <c r="M286" s="195"/>
      <c r="N286" s="195"/>
      <c r="O286" s="195"/>
      <c r="P286" s="195"/>
      <c r="Q286" s="195"/>
      <c r="R286" s="195"/>
      <c r="S286" s="195"/>
      <c r="T286" s="195"/>
      <c r="U286" s="195"/>
      <c r="V286" s="195"/>
      <c r="W286" s="195"/>
      <c r="X286" s="195"/>
      <c r="Y286" s="195"/>
    </row>
    <row r="287" spans="1:25" ht="12.75" customHeight="1" x14ac:dyDescent="0.3">
      <c r="A287" s="195"/>
      <c r="B287" s="195"/>
      <c r="C287" s="195"/>
      <c r="D287" s="195"/>
      <c r="E287" s="195"/>
      <c r="F287" s="195"/>
      <c r="G287" s="195"/>
      <c r="H287" s="195"/>
      <c r="I287" s="195"/>
      <c r="J287" s="195"/>
      <c r="K287" s="195"/>
      <c r="L287" s="195"/>
      <c r="M287" s="195"/>
      <c r="N287" s="195"/>
      <c r="O287" s="195"/>
      <c r="P287" s="195"/>
      <c r="Q287" s="195"/>
      <c r="R287" s="195"/>
      <c r="S287" s="195"/>
      <c r="T287" s="195"/>
      <c r="U287" s="195"/>
      <c r="V287" s="195"/>
      <c r="W287" s="195"/>
      <c r="X287" s="195"/>
      <c r="Y287" s="195"/>
    </row>
    <row r="288" spans="1:25" ht="12.75" customHeight="1" x14ac:dyDescent="0.3">
      <c r="A288" s="195"/>
      <c r="B288" s="195"/>
      <c r="C288" s="195"/>
      <c r="D288" s="195"/>
      <c r="E288" s="195"/>
      <c r="F288" s="195"/>
      <c r="G288" s="195"/>
      <c r="H288" s="195"/>
      <c r="I288" s="195"/>
      <c r="J288" s="195"/>
      <c r="K288" s="195"/>
      <c r="L288" s="195"/>
      <c r="M288" s="195"/>
      <c r="N288" s="195"/>
      <c r="O288" s="195"/>
      <c r="P288" s="195"/>
      <c r="Q288" s="195"/>
      <c r="R288" s="195"/>
      <c r="S288" s="195"/>
      <c r="T288" s="195"/>
      <c r="U288" s="195"/>
      <c r="V288" s="195"/>
      <c r="W288" s="195"/>
      <c r="X288" s="195"/>
      <c r="Y288" s="195"/>
    </row>
    <row r="289" spans="1:25" ht="12.75" customHeight="1" x14ac:dyDescent="0.3">
      <c r="A289" s="195"/>
      <c r="B289" s="195"/>
      <c r="C289" s="195"/>
      <c r="D289" s="195"/>
      <c r="E289" s="195"/>
      <c r="F289" s="195"/>
      <c r="G289" s="195"/>
      <c r="H289" s="195"/>
      <c r="I289" s="195"/>
      <c r="J289" s="195"/>
      <c r="K289" s="195"/>
      <c r="L289" s="195"/>
      <c r="M289" s="195"/>
      <c r="N289" s="195"/>
      <c r="O289" s="195"/>
      <c r="P289" s="195"/>
      <c r="Q289" s="195"/>
      <c r="R289" s="195"/>
      <c r="S289" s="195"/>
      <c r="T289" s="195"/>
      <c r="U289" s="195"/>
      <c r="V289" s="195"/>
      <c r="W289" s="195"/>
      <c r="X289" s="195"/>
      <c r="Y289" s="195"/>
    </row>
    <row r="290" spans="1:25" ht="12.75" customHeight="1" x14ac:dyDescent="0.3">
      <c r="A290" s="195"/>
      <c r="B290" s="195"/>
      <c r="C290" s="195"/>
      <c r="D290" s="195"/>
      <c r="E290" s="195"/>
      <c r="F290" s="195"/>
      <c r="G290" s="195"/>
      <c r="H290" s="195"/>
      <c r="I290" s="195"/>
      <c r="J290" s="195"/>
      <c r="K290" s="195"/>
      <c r="L290" s="195"/>
      <c r="M290" s="195"/>
      <c r="N290" s="195"/>
      <c r="O290" s="195"/>
      <c r="P290" s="195"/>
      <c r="Q290" s="195"/>
      <c r="R290" s="195"/>
      <c r="S290" s="195"/>
      <c r="T290" s="195"/>
      <c r="U290" s="195"/>
      <c r="V290" s="195"/>
      <c r="W290" s="195"/>
      <c r="X290" s="195"/>
      <c r="Y290" s="195"/>
    </row>
    <row r="291" spans="1:25" ht="12.75" customHeight="1" x14ac:dyDescent="0.3">
      <c r="A291" s="195"/>
      <c r="B291" s="195"/>
      <c r="C291" s="195"/>
      <c r="D291" s="195"/>
      <c r="E291" s="195"/>
      <c r="F291" s="195"/>
      <c r="G291" s="195"/>
      <c r="H291" s="195"/>
      <c r="I291" s="195"/>
      <c r="J291" s="195"/>
      <c r="K291" s="195"/>
      <c r="L291" s="195"/>
      <c r="M291" s="195"/>
      <c r="N291" s="195"/>
      <c r="O291" s="195"/>
      <c r="P291" s="195"/>
      <c r="Q291" s="195"/>
      <c r="R291" s="195"/>
      <c r="S291" s="195"/>
      <c r="T291" s="195"/>
      <c r="U291" s="195"/>
      <c r="V291" s="195"/>
      <c r="W291" s="195"/>
      <c r="X291" s="195"/>
      <c r="Y291" s="195"/>
    </row>
    <row r="292" spans="1:25" ht="12.75" customHeight="1" x14ac:dyDescent="0.3">
      <c r="A292" s="195"/>
      <c r="B292" s="195"/>
      <c r="C292" s="195"/>
      <c r="D292" s="195"/>
      <c r="E292" s="195"/>
      <c r="F292" s="195"/>
      <c r="G292" s="195"/>
      <c r="H292" s="195"/>
      <c r="I292" s="195"/>
      <c r="J292" s="195"/>
      <c r="K292" s="195"/>
      <c r="L292" s="195"/>
      <c r="M292" s="195"/>
      <c r="N292" s="195"/>
      <c r="O292" s="195"/>
      <c r="P292" s="195"/>
      <c r="Q292" s="195"/>
      <c r="R292" s="195"/>
      <c r="S292" s="195"/>
      <c r="T292" s="195"/>
      <c r="U292" s="195"/>
      <c r="V292" s="195"/>
      <c r="W292" s="195"/>
      <c r="X292" s="195"/>
      <c r="Y292" s="195"/>
    </row>
    <row r="293" spans="1:25" ht="12.75" customHeight="1" x14ac:dyDescent="0.3">
      <c r="A293" s="195"/>
      <c r="B293" s="195"/>
      <c r="C293" s="195"/>
      <c r="D293" s="195"/>
      <c r="E293" s="195"/>
      <c r="F293" s="195"/>
      <c r="G293" s="195"/>
      <c r="H293" s="195"/>
      <c r="I293" s="195"/>
      <c r="J293" s="195"/>
      <c r="K293" s="195"/>
      <c r="L293" s="195"/>
      <c r="M293" s="195"/>
      <c r="N293" s="195"/>
      <c r="O293" s="195"/>
      <c r="P293" s="195"/>
      <c r="Q293" s="195"/>
      <c r="R293" s="195"/>
      <c r="S293" s="195"/>
      <c r="T293" s="195"/>
      <c r="U293" s="195"/>
      <c r="V293" s="195"/>
      <c r="W293" s="195"/>
      <c r="X293" s="195"/>
      <c r="Y293" s="195"/>
    </row>
    <row r="294" spans="1:25" ht="12.75" customHeight="1" x14ac:dyDescent="0.3">
      <c r="A294" s="195"/>
      <c r="B294" s="195"/>
      <c r="C294" s="195"/>
      <c r="D294" s="195"/>
      <c r="E294" s="195"/>
      <c r="F294" s="195"/>
      <c r="G294" s="195"/>
      <c r="H294" s="195"/>
      <c r="I294" s="195"/>
      <c r="J294" s="195"/>
      <c r="K294" s="195"/>
      <c r="L294" s="195"/>
      <c r="M294" s="195"/>
      <c r="N294" s="195"/>
      <c r="O294" s="195"/>
      <c r="P294" s="195"/>
      <c r="Q294" s="195"/>
      <c r="R294" s="195"/>
      <c r="S294" s="195"/>
      <c r="T294" s="195"/>
      <c r="U294" s="195"/>
      <c r="V294" s="195"/>
      <c r="W294" s="195"/>
      <c r="X294" s="195"/>
      <c r="Y294" s="195"/>
    </row>
    <row r="295" spans="1:25" ht="12.75" customHeight="1" x14ac:dyDescent="0.3">
      <c r="A295" s="195"/>
      <c r="B295" s="195"/>
      <c r="C295" s="195"/>
      <c r="D295" s="195"/>
      <c r="E295" s="195"/>
      <c r="F295" s="195"/>
      <c r="G295" s="195"/>
      <c r="H295" s="195"/>
      <c r="I295" s="195"/>
      <c r="J295" s="195"/>
      <c r="K295" s="195"/>
      <c r="L295" s="195"/>
      <c r="M295" s="195"/>
      <c r="N295" s="195"/>
      <c r="O295" s="195"/>
      <c r="P295" s="195"/>
      <c r="Q295" s="195"/>
      <c r="R295" s="195"/>
      <c r="S295" s="195"/>
      <c r="T295" s="195"/>
      <c r="U295" s="195"/>
      <c r="V295" s="195"/>
      <c r="W295" s="195"/>
      <c r="X295" s="195"/>
      <c r="Y295" s="195"/>
    </row>
    <row r="296" spans="1:25" ht="12.75" customHeight="1" x14ac:dyDescent="0.3">
      <c r="A296" s="195"/>
      <c r="B296" s="195"/>
      <c r="C296" s="195"/>
      <c r="D296" s="195"/>
      <c r="E296" s="195"/>
      <c r="F296" s="195"/>
      <c r="G296" s="195"/>
      <c r="H296" s="195"/>
      <c r="I296" s="195"/>
      <c r="J296" s="195"/>
      <c r="K296" s="195"/>
      <c r="L296" s="195"/>
      <c r="M296" s="195"/>
      <c r="N296" s="195"/>
      <c r="O296" s="195"/>
      <c r="P296" s="195"/>
      <c r="Q296" s="195"/>
      <c r="R296" s="195"/>
      <c r="S296" s="195"/>
      <c r="T296" s="195"/>
      <c r="U296" s="195"/>
      <c r="V296" s="195"/>
      <c r="W296" s="195"/>
      <c r="X296" s="195"/>
      <c r="Y296" s="195"/>
    </row>
    <row r="297" spans="1:25" ht="12.75" customHeight="1" x14ac:dyDescent="0.3">
      <c r="A297" s="195"/>
      <c r="B297" s="195"/>
      <c r="C297" s="195"/>
      <c r="D297" s="195"/>
      <c r="E297" s="195"/>
      <c r="F297" s="195"/>
      <c r="G297" s="195"/>
      <c r="H297" s="195"/>
      <c r="I297" s="195"/>
      <c r="J297" s="195"/>
      <c r="K297" s="195"/>
      <c r="L297" s="195"/>
      <c r="M297" s="195"/>
      <c r="N297" s="195"/>
      <c r="O297" s="195"/>
      <c r="P297" s="195"/>
      <c r="Q297" s="195"/>
      <c r="R297" s="195"/>
      <c r="S297" s="195"/>
      <c r="T297" s="195"/>
      <c r="U297" s="195"/>
      <c r="V297" s="195"/>
      <c r="W297" s="195"/>
      <c r="X297" s="195"/>
      <c r="Y297" s="195"/>
    </row>
    <row r="298" spans="1:25" ht="12.75" customHeight="1" x14ac:dyDescent="0.3">
      <c r="A298" s="195"/>
      <c r="B298" s="195"/>
      <c r="C298" s="195"/>
      <c r="D298" s="195"/>
      <c r="E298" s="195"/>
      <c r="F298" s="195"/>
      <c r="G298" s="195"/>
      <c r="H298" s="195"/>
      <c r="I298" s="195"/>
      <c r="J298" s="195"/>
      <c r="K298" s="195"/>
      <c r="L298" s="195"/>
      <c r="M298" s="195"/>
      <c r="N298" s="195"/>
      <c r="O298" s="195"/>
      <c r="P298" s="195"/>
      <c r="Q298" s="195"/>
      <c r="R298" s="195"/>
      <c r="S298" s="195"/>
      <c r="T298" s="195"/>
      <c r="U298" s="195"/>
      <c r="V298" s="195"/>
      <c r="W298" s="195"/>
      <c r="X298" s="195"/>
      <c r="Y298" s="195"/>
    </row>
    <row r="299" spans="1:25" ht="12.75" customHeight="1" x14ac:dyDescent="0.3">
      <c r="A299" s="195"/>
      <c r="B299" s="195"/>
      <c r="C299" s="195"/>
      <c r="D299" s="195"/>
      <c r="E299" s="195"/>
      <c r="F299" s="195"/>
      <c r="G299" s="195"/>
      <c r="H299" s="195"/>
      <c r="I299" s="195"/>
      <c r="J299" s="195"/>
      <c r="K299" s="195"/>
      <c r="L299" s="195"/>
      <c r="M299" s="195"/>
      <c r="N299" s="195"/>
      <c r="O299" s="195"/>
      <c r="P299" s="195"/>
      <c r="Q299" s="195"/>
      <c r="R299" s="195"/>
      <c r="S299" s="195"/>
      <c r="T299" s="195"/>
      <c r="U299" s="195"/>
      <c r="V299" s="195"/>
      <c r="W299" s="195"/>
      <c r="X299" s="195"/>
      <c r="Y299" s="195"/>
    </row>
    <row r="300" spans="1:25" ht="12.75" customHeight="1" x14ac:dyDescent="0.3">
      <c r="A300" s="195"/>
      <c r="B300" s="195"/>
      <c r="C300" s="195"/>
      <c r="D300" s="195"/>
      <c r="E300" s="195"/>
      <c r="F300" s="195"/>
      <c r="G300" s="195"/>
      <c r="H300" s="195"/>
      <c r="I300" s="195"/>
      <c r="J300" s="195"/>
      <c r="K300" s="195"/>
      <c r="L300" s="195"/>
      <c r="M300" s="195"/>
      <c r="N300" s="195"/>
      <c r="O300" s="195"/>
      <c r="P300" s="195"/>
      <c r="Q300" s="195"/>
      <c r="R300" s="195"/>
      <c r="S300" s="195"/>
      <c r="T300" s="195"/>
      <c r="U300" s="195"/>
      <c r="V300" s="195"/>
      <c r="W300" s="195"/>
      <c r="X300" s="195"/>
      <c r="Y300" s="195"/>
    </row>
    <row r="301" spans="1:25" ht="12.75" customHeight="1" x14ac:dyDescent="0.3">
      <c r="A301" s="195"/>
      <c r="B301" s="195"/>
      <c r="C301" s="195"/>
      <c r="D301" s="195"/>
      <c r="E301" s="195"/>
      <c r="F301" s="195"/>
      <c r="G301" s="195"/>
      <c r="H301" s="195"/>
      <c r="I301" s="195"/>
      <c r="J301" s="195"/>
      <c r="K301" s="195"/>
      <c r="L301" s="195"/>
      <c r="M301" s="195"/>
      <c r="N301" s="195"/>
      <c r="O301" s="195"/>
      <c r="P301" s="195"/>
      <c r="Q301" s="195"/>
      <c r="R301" s="195"/>
      <c r="S301" s="195"/>
      <c r="T301" s="195"/>
      <c r="U301" s="195"/>
      <c r="V301" s="195"/>
      <c r="W301" s="195"/>
      <c r="X301" s="195"/>
      <c r="Y301" s="195"/>
    </row>
    <row r="302" spans="1:25" ht="12.75" customHeight="1" x14ac:dyDescent="0.3">
      <c r="A302" s="195"/>
      <c r="B302" s="195"/>
      <c r="C302" s="195"/>
      <c r="D302" s="195"/>
      <c r="E302" s="195"/>
      <c r="F302" s="195"/>
      <c r="G302" s="195"/>
      <c r="H302" s="195"/>
      <c r="I302" s="195"/>
      <c r="J302" s="195"/>
      <c r="K302" s="195"/>
      <c r="L302" s="195"/>
      <c r="M302" s="195"/>
      <c r="N302" s="195"/>
      <c r="O302" s="195"/>
      <c r="P302" s="195"/>
      <c r="Q302" s="195"/>
      <c r="R302" s="195"/>
      <c r="S302" s="195"/>
      <c r="T302" s="195"/>
      <c r="U302" s="195"/>
      <c r="V302" s="195"/>
      <c r="W302" s="195"/>
      <c r="X302" s="195"/>
      <c r="Y302" s="195"/>
    </row>
    <row r="303" spans="1:25" ht="12.75" customHeight="1" x14ac:dyDescent="0.3">
      <c r="A303" s="195"/>
      <c r="B303" s="195"/>
      <c r="C303" s="195"/>
      <c r="D303" s="195"/>
      <c r="E303" s="195"/>
      <c r="F303" s="195"/>
      <c r="G303" s="195"/>
      <c r="H303" s="195"/>
      <c r="I303" s="195"/>
      <c r="J303" s="195"/>
      <c r="K303" s="195"/>
      <c r="L303" s="195"/>
      <c r="M303" s="195"/>
      <c r="N303" s="195"/>
      <c r="O303" s="195"/>
      <c r="P303" s="195"/>
      <c r="Q303" s="195"/>
      <c r="R303" s="195"/>
      <c r="S303" s="195"/>
      <c r="T303" s="195"/>
      <c r="U303" s="195"/>
      <c r="V303" s="195"/>
      <c r="W303" s="195"/>
      <c r="X303" s="195"/>
      <c r="Y303" s="195"/>
    </row>
    <row r="304" spans="1:25" ht="12.75" customHeight="1" x14ac:dyDescent="0.3">
      <c r="A304" s="195"/>
      <c r="B304" s="195"/>
      <c r="C304" s="195"/>
      <c r="D304" s="195"/>
      <c r="E304" s="195"/>
      <c r="F304" s="195"/>
      <c r="G304" s="195"/>
      <c r="H304" s="195"/>
      <c r="I304" s="195"/>
      <c r="J304" s="195"/>
      <c r="K304" s="195"/>
      <c r="L304" s="195"/>
      <c r="M304" s="195"/>
      <c r="N304" s="195"/>
      <c r="O304" s="195"/>
      <c r="P304" s="195"/>
      <c r="Q304" s="195"/>
      <c r="R304" s="195"/>
      <c r="S304" s="195"/>
      <c r="T304" s="195"/>
      <c r="U304" s="195"/>
      <c r="V304" s="195"/>
      <c r="W304" s="195"/>
      <c r="X304" s="195"/>
      <c r="Y304" s="195"/>
    </row>
    <row r="305" spans="1:25" ht="12.75" customHeight="1" x14ac:dyDescent="0.3">
      <c r="A305" s="195"/>
      <c r="B305" s="195"/>
      <c r="C305" s="195"/>
      <c r="D305" s="195"/>
      <c r="E305" s="195"/>
      <c r="F305" s="195"/>
      <c r="G305" s="195"/>
      <c r="H305" s="195"/>
      <c r="I305" s="195"/>
      <c r="J305" s="195"/>
      <c r="K305" s="195"/>
      <c r="L305" s="195"/>
      <c r="M305" s="195"/>
      <c r="N305" s="195"/>
      <c r="O305" s="195"/>
      <c r="P305" s="195"/>
      <c r="Q305" s="195"/>
      <c r="R305" s="195"/>
      <c r="S305" s="195"/>
      <c r="T305" s="195"/>
      <c r="U305" s="195"/>
      <c r="V305" s="195"/>
      <c r="W305" s="195"/>
      <c r="X305" s="195"/>
      <c r="Y305" s="195"/>
    </row>
    <row r="306" spans="1:25" ht="12.75" customHeight="1" x14ac:dyDescent="0.3">
      <c r="A306" s="195"/>
      <c r="B306" s="195"/>
      <c r="C306" s="195"/>
      <c r="D306" s="195"/>
      <c r="E306" s="195"/>
      <c r="F306" s="195"/>
      <c r="G306" s="195"/>
      <c r="H306" s="195"/>
      <c r="I306" s="195"/>
      <c r="J306" s="195"/>
      <c r="K306" s="195"/>
      <c r="L306" s="195"/>
      <c r="M306" s="195"/>
      <c r="N306" s="195"/>
      <c r="O306" s="195"/>
      <c r="P306" s="195"/>
      <c r="Q306" s="195"/>
      <c r="R306" s="195"/>
      <c r="S306" s="195"/>
      <c r="T306" s="195"/>
      <c r="U306" s="195"/>
      <c r="V306" s="195"/>
      <c r="W306" s="195"/>
      <c r="X306" s="195"/>
      <c r="Y306" s="195"/>
    </row>
    <row r="307" spans="1:25" ht="12.75" customHeight="1" x14ac:dyDescent="0.3">
      <c r="A307" s="195"/>
      <c r="B307" s="195"/>
      <c r="C307" s="195"/>
      <c r="D307" s="195"/>
      <c r="E307" s="195"/>
      <c r="F307" s="195"/>
      <c r="G307" s="195"/>
      <c r="H307" s="195"/>
      <c r="I307" s="195"/>
      <c r="J307" s="195"/>
      <c r="K307" s="195"/>
      <c r="L307" s="195"/>
      <c r="M307" s="195"/>
      <c r="N307" s="195"/>
      <c r="O307" s="195"/>
      <c r="P307" s="195"/>
      <c r="Q307" s="195"/>
      <c r="R307" s="195"/>
      <c r="S307" s="195"/>
      <c r="T307" s="195"/>
      <c r="U307" s="195"/>
      <c r="V307" s="195"/>
      <c r="W307" s="195"/>
      <c r="X307" s="195"/>
      <c r="Y307" s="195"/>
    </row>
    <row r="308" spans="1:25" ht="12.75" customHeight="1" x14ac:dyDescent="0.3">
      <c r="A308" s="195"/>
      <c r="B308" s="195"/>
      <c r="C308" s="195"/>
      <c r="D308" s="195"/>
      <c r="E308" s="195"/>
      <c r="F308" s="195"/>
      <c r="G308" s="195"/>
      <c r="H308" s="195"/>
      <c r="I308" s="195"/>
      <c r="J308" s="195"/>
      <c r="K308" s="195"/>
      <c r="L308" s="195"/>
      <c r="M308" s="195"/>
      <c r="N308" s="195"/>
      <c r="O308" s="195"/>
      <c r="P308" s="195"/>
      <c r="Q308" s="195"/>
      <c r="R308" s="195"/>
      <c r="S308" s="195"/>
      <c r="T308" s="195"/>
      <c r="U308" s="195"/>
      <c r="V308" s="195"/>
      <c r="W308" s="195"/>
      <c r="X308" s="195"/>
      <c r="Y308" s="195"/>
    </row>
    <row r="309" spans="1:25" ht="12.75" customHeight="1" x14ac:dyDescent="0.3">
      <c r="A309" s="195"/>
      <c r="B309" s="195"/>
      <c r="C309" s="195"/>
      <c r="D309" s="195"/>
      <c r="E309" s="195"/>
      <c r="F309" s="195"/>
      <c r="G309" s="195"/>
      <c r="H309" s="195"/>
      <c r="I309" s="195"/>
      <c r="J309" s="195"/>
      <c r="K309" s="195"/>
      <c r="L309" s="195"/>
      <c r="M309" s="195"/>
      <c r="N309" s="195"/>
      <c r="O309" s="195"/>
      <c r="P309" s="195"/>
      <c r="Q309" s="195"/>
      <c r="R309" s="195"/>
      <c r="S309" s="195"/>
      <c r="T309" s="195"/>
      <c r="U309" s="195"/>
      <c r="V309" s="195"/>
      <c r="W309" s="195"/>
      <c r="X309" s="195"/>
      <c r="Y309" s="195"/>
    </row>
    <row r="310" spans="1:25" ht="12.75" customHeight="1" x14ac:dyDescent="0.3">
      <c r="A310" s="195"/>
      <c r="B310" s="195"/>
      <c r="C310" s="195"/>
      <c r="D310" s="195"/>
      <c r="E310" s="195"/>
      <c r="F310" s="195"/>
      <c r="G310" s="195"/>
      <c r="H310" s="195"/>
      <c r="I310" s="195"/>
      <c r="J310" s="195"/>
      <c r="K310" s="195"/>
      <c r="L310" s="195"/>
      <c r="M310" s="195"/>
      <c r="N310" s="195"/>
      <c r="O310" s="195"/>
      <c r="P310" s="195"/>
      <c r="Q310" s="195"/>
      <c r="R310" s="195"/>
      <c r="S310" s="195"/>
      <c r="T310" s="195"/>
      <c r="U310" s="195"/>
      <c r="V310" s="195"/>
      <c r="W310" s="195"/>
      <c r="X310" s="195"/>
      <c r="Y310" s="195"/>
    </row>
    <row r="311" spans="1:25" ht="12.75" customHeight="1" x14ac:dyDescent="0.3">
      <c r="A311" s="195"/>
      <c r="B311" s="195"/>
      <c r="C311" s="195"/>
      <c r="D311" s="195"/>
      <c r="E311" s="195"/>
      <c r="F311" s="195"/>
      <c r="G311" s="195"/>
      <c r="H311" s="195"/>
      <c r="I311" s="195"/>
      <c r="J311" s="195"/>
      <c r="K311" s="195"/>
      <c r="L311" s="195"/>
      <c r="M311" s="195"/>
      <c r="N311" s="195"/>
      <c r="O311" s="195"/>
      <c r="P311" s="195"/>
      <c r="Q311" s="195"/>
      <c r="R311" s="195"/>
      <c r="S311" s="195"/>
      <c r="T311" s="195"/>
      <c r="U311" s="195"/>
      <c r="V311" s="195"/>
      <c r="W311" s="195"/>
      <c r="X311" s="195"/>
      <c r="Y311" s="195"/>
    </row>
    <row r="312" spans="1:25" ht="12.75" customHeight="1" x14ac:dyDescent="0.3">
      <c r="A312" s="195"/>
      <c r="B312" s="195"/>
      <c r="C312" s="195"/>
      <c r="D312" s="195"/>
      <c r="E312" s="195"/>
      <c r="F312" s="195"/>
      <c r="G312" s="195"/>
      <c r="H312" s="195"/>
      <c r="I312" s="195"/>
      <c r="J312" s="195"/>
      <c r="K312" s="195"/>
      <c r="L312" s="195"/>
      <c r="M312" s="195"/>
      <c r="N312" s="195"/>
      <c r="O312" s="195"/>
      <c r="P312" s="195"/>
      <c r="Q312" s="195"/>
      <c r="R312" s="195"/>
      <c r="S312" s="195"/>
      <c r="T312" s="195"/>
      <c r="U312" s="195"/>
      <c r="V312" s="195"/>
      <c r="W312" s="195"/>
      <c r="X312" s="195"/>
      <c r="Y312" s="195"/>
    </row>
    <row r="313" spans="1:25" ht="12.75" customHeight="1" x14ac:dyDescent="0.3">
      <c r="A313" s="195"/>
      <c r="B313" s="195"/>
      <c r="C313" s="195"/>
      <c r="D313" s="195"/>
      <c r="E313" s="195"/>
      <c r="F313" s="195"/>
      <c r="G313" s="195"/>
      <c r="H313" s="195"/>
      <c r="I313" s="195"/>
      <c r="J313" s="195"/>
      <c r="K313" s="195"/>
      <c r="L313" s="195"/>
      <c r="M313" s="195"/>
      <c r="N313" s="195"/>
      <c r="O313" s="195"/>
      <c r="P313" s="195"/>
      <c r="Q313" s="195"/>
      <c r="R313" s="195"/>
      <c r="S313" s="195"/>
      <c r="T313" s="195"/>
      <c r="U313" s="195"/>
      <c r="V313" s="195"/>
      <c r="W313" s="195"/>
      <c r="X313" s="195"/>
      <c r="Y313" s="195"/>
    </row>
    <row r="314" spans="1:25" ht="12.75" customHeight="1" x14ac:dyDescent="0.3">
      <c r="A314" s="195"/>
      <c r="B314" s="195"/>
      <c r="C314" s="195"/>
      <c r="D314" s="195"/>
      <c r="E314" s="195"/>
      <c r="F314" s="195"/>
      <c r="G314" s="195"/>
      <c r="H314" s="195"/>
      <c r="I314" s="195"/>
      <c r="J314" s="195"/>
      <c r="K314" s="195"/>
      <c r="L314" s="195"/>
      <c r="M314" s="195"/>
      <c r="N314" s="195"/>
      <c r="O314" s="195"/>
      <c r="P314" s="195"/>
      <c r="Q314" s="195"/>
      <c r="R314" s="195"/>
      <c r="S314" s="195"/>
      <c r="T314" s="195"/>
      <c r="U314" s="195"/>
      <c r="V314" s="195"/>
      <c r="W314" s="195"/>
      <c r="X314" s="195"/>
      <c r="Y314" s="195"/>
    </row>
    <row r="315" spans="1:25" ht="12.75" customHeight="1" x14ac:dyDescent="0.3">
      <c r="A315" s="195"/>
      <c r="B315" s="195"/>
      <c r="C315" s="195"/>
      <c r="D315" s="195"/>
      <c r="E315" s="195"/>
      <c r="F315" s="195"/>
      <c r="G315" s="195"/>
      <c r="H315" s="195"/>
      <c r="I315" s="195"/>
      <c r="J315" s="195"/>
      <c r="K315" s="195"/>
      <c r="L315" s="195"/>
      <c r="M315" s="195"/>
      <c r="N315" s="195"/>
      <c r="O315" s="195"/>
      <c r="P315" s="195"/>
      <c r="Q315" s="195"/>
      <c r="R315" s="195"/>
      <c r="S315" s="195"/>
      <c r="T315" s="195"/>
      <c r="U315" s="195"/>
      <c r="V315" s="195"/>
      <c r="W315" s="195"/>
      <c r="X315" s="195"/>
      <c r="Y315" s="195"/>
    </row>
    <row r="316" spans="1:25" ht="12.75" customHeight="1" x14ac:dyDescent="0.3">
      <c r="A316" s="195"/>
      <c r="B316" s="195"/>
      <c r="C316" s="195"/>
      <c r="D316" s="195"/>
      <c r="E316" s="195"/>
      <c r="F316" s="195"/>
      <c r="G316" s="195"/>
      <c r="H316" s="195"/>
      <c r="I316" s="195"/>
      <c r="J316" s="195"/>
      <c r="K316" s="195"/>
      <c r="L316" s="195"/>
      <c r="M316" s="195"/>
      <c r="N316" s="195"/>
      <c r="O316" s="195"/>
      <c r="P316" s="195"/>
      <c r="Q316" s="195"/>
      <c r="R316" s="195"/>
      <c r="S316" s="195"/>
      <c r="T316" s="195"/>
      <c r="U316" s="195"/>
      <c r="V316" s="195"/>
      <c r="W316" s="195"/>
      <c r="X316" s="195"/>
      <c r="Y316" s="195"/>
    </row>
    <row r="317" spans="1:25" ht="12.75" customHeight="1" x14ac:dyDescent="0.3">
      <c r="A317" s="195"/>
      <c r="B317" s="195"/>
      <c r="C317" s="195"/>
      <c r="D317" s="195"/>
      <c r="E317" s="195"/>
      <c r="F317" s="195"/>
      <c r="G317" s="195"/>
      <c r="H317" s="195"/>
      <c r="I317" s="195"/>
      <c r="J317" s="195"/>
      <c r="K317" s="195"/>
      <c r="L317" s="195"/>
      <c r="M317" s="195"/>
      <c r="N317" s="195"/>
      <c r="O317" s="195"/>
      <c r="P317" s="195"/>
      <c r="Q317" s="195"/>
      <c r="R317" s="195"/>
      <c r="S317" s="195"/>
      <c r="T317" s="195"/>
      <c r="U317" s="195"/>
      <c r="V317" s="195"/>
      <c r="W317" s="195"/>
      <c r="X317" s="195"/>
      <c r="Y317" s="195"/>
    </row>
    <row r="318" spans="1:25" ht="12.75" customHeight="1" x14ac:dyDescent="0.3">
      <c r="A318" s="195"/>
      <c r="B318" s="195"/>
      <c r="C318" s="195"/>
      <c r="D318" s="195"/>
      <c r="E318" s="195"/>
      <c r="F318" s="195"/>
      <c r="G318" s="195"/>
      <c r="H318" s="195"/>
      <c r="I318" s="195"/>
      <c r="J318" s="195"/>
      <c r="K318" s="195"/>
      <c r="L318" s="195"/>
      <c r="M318" s="195"/>
      <c r="N318" s="195"/>
      <c r="O318" s="195"/>
      <c r="P318" s="195"/>
      <c r="Q318" s="195"/>
      <c r="R318" s="195"/>
      <c r="S318" s="195"/>
      <c r="T318" s="195"/>
      <c r="U318" s="195"/>
      <c r="V318" s="195"/>
      <c r="W318" s="195"/>
      <c r="X318" s="195"/>
      <c r="Y318" s="195"/>
    </row>
    <row r="319" spans="1:25" ht="12.75" customHeight="1" x14ac:dyDescent="0.3">
      <c r="A319" s="195"/>
      <c r="B319" s="195"/>
      <c r="C319" s="195"/>
      <c r="D319" s="195"/>
      <c r="E319" s="195"/>
      <c r="F319" s="195"/>
      <c r="G319" s="195"/>
      <c r="H319" s="195"/>
      <c r="I319" s="195"/>
      <c r="J319" s="195"/>
      <c r="K319" s="195"/>
      <c r="L319" s="195"/>
      <c r="M319" s="195"/>
      <c r="N319" s="195"/>
      <c r="O319" s="195"/>
      <c r="P319" s="195"/>
      <c r="Q319" s="195"/>
      <c r="R319" s="195"/>
      <c r="S319" s="195"/>
      <c r="T319" s="195"/>
      <c r="U319" s="195"/>
      <c r="V319" s="195"/>
      <c r="W319" s="195"/>
      <c r="X319" s="195"/>
      <c r="Y319" s="195"/>
    </row>
    <row r="320" spans="1:25" ht="12.75" customHeight="1" x14ac:dyDescent="0.3">
      <c r="A320" s="195"/>
      <c r="B320" s="195"/>
      <c r="C320" s="195"/>
      <c r="D320" s="195"/>
      <c r="E320" s="195"/>
      <c r="F320" s="195"/>
      <c r="G320" s="195"/>
      <c r="H320" s="195"/>
      <c r="I320" s="195"/>
      <c r="J320" s="195"/>
      <c r="K320" s="195"/>
      <c r="L320" s="195"/>
      <c r="M320" s="195"/>
      <c r="N320" s="195"/>
      <c r="O320" s="195"/>
      <c r="P320" s="195"/>
      <c r="Q320" s="195"/>
      <c r="R320" s="195"/>
      <c r="S320" s="195"/>
      <c r="T320" s="195"/>
      <c r="U320" s="195"/>
      <c r="V320" s="195"/>
      <c r="W320" s="195"/>
      <c r="X320" s="195"/>
      <c r="Y320" s="195"/>
    </row>
    <row r="321" spans="1:25" ht="12.75" customHeight="1" x14ac:dyDescent="0.3">
      <c r="A321" s="195"/>
      <c r="B321" s="195"/>
      <c r="C321" s="195"/>
      <c r="D321" s="195"/>
      <c r="E321" s="195"/>
      <c r="F321" s="195"/>
      <c r="G321" s="195"/>
      <c r="H321" s="195"/>
      <c r="I321" s="195"/>
      <c r="J321" s="195"/>
      <c r="K321" s="195"/>
      <c r="L321" s="195"/>
      <c r="M321" s="195"/>
      <c r="N321" s="195"/>
      <c r="O321" s="195"/>
      <c r="P321" s="195"/>
      <c r="Q321" s="195"/>
      <c r="R321" s="195"/>
      <c r="S321" s="195"/>
      <c r="T321" s="195"/>
      <c r="U321" s="195"/>
      <c r="V321" s="195"/>
      <c r="W321" s="195"/>
      <c r="X321" s="195"/>
      <c r="Y321" s="195"/>
    </row>
    <row r="322" spans="1:25" ht="12.75" customHeight="1" x14ac:dyDescent="0.3">
      <c r="A322" s="195"/>
      <c r="B322" s="195"/>
      <c r="C322" s="195"/>
      <c r="D322" s="195"/>
      <c r="E322" s="195"/>
      <c r="F322" s="195"/>
      <c r="G322" s="195"/>
      <c r="H322" s="195"/>
      <c r="I322" s="195"/>
      <c r="J322" s="195"/>
      <c r="K322" s="195"/>
      <c r="L322" s="195"/>
      <c r="M322" s="195"/>
      <c r="N322" s="195"/>
      <c r="O322" s="195"/>
      <c r="P322" s="195"/>
      <c r="Q322" s="195"/>
      <c r="R322" s="195"/>
      <c r="S322" s="195"/>
      <c r="T322" s="195"/>
      <c r="U322" s="195"/>
      <c r="V322" s="195"/>
      <c r="W322" s="195"/>
      <c r="X322" s="195"/>
      <c r="Y322" s="195"/>
    </row>
    <row r="323" spans="1:25" ht="12.75" customHeight="1" x14ac:dyDescent="0.3">
      <c r="A323" s="195"/>
      <c r="B323" s="195"/>
      <c r="C323" s="195"/>
      <c r="D323" s="195"/>
      <c r="E323" s="195"/>
      <c r="F323" s="195"/>
      <c r="G323" s="195"/>
      <c r="H323" s="195"/>
      <c r="I323" s="195"/>
      <c r="J323" s="195"/>
      <c r="K323" s="195"/>
      <c r="L323" s="195"/>
      <c r="M323" s="195"/>
      <c r="N323" s="195"/>
      <c r="O323" s="195"/>
      <c r="P323" s="195"/>
      <c r="Q323" s="195"/>
      <c r="R323" s="195"/>
      <c r="S323" s="195"/>
      <c r="T323" s="195"/>
      <c r="U323" s="195"/>
      <c r="V323" s="195"/>
      <c r="W323" s="195"/>
      <c r="X323" s="195"/>
      <c r="Y323" s="195"/>
    </row>
    <row r="324" spans="1:25" ht="12.75" customHeight="1" x14ac:dyDescent="0.3">
      <c r="A324" s="195"/>
      <c r="B324" s="195"/>
      <c r="C324" s="195"/>
      <c r="D324" s="195"/>
      <c r="E324" s="195"/>
      <c r="F324" s="195"/>
      <c r="G324" s="195"/>
      <c r="H324" s="195"/>
      <c r="I324" s="195"/>
      <c r="J324" s="195"/>
      <c r="K324" s="195"/>
      <c r="L324" s="195"/>
      <c r="M324" s="195"/>
      <c r="N324" s="195"/>
      <c r="O324" s="195"/>
      <c r="P324" s="195"/>
      <c r="Q324" s="195"/>
      <c r="R324" s="195"/>
      <c r="S324" s="195"/>
      <c r="T324" s="195"/>
      <c r="U324" s="195"/>
      <c r="V324" s="195"/>
      <c r="W324" s="195"/>
      <c r="X324" s="195"/>
      <c r="Y324" s="195"/>
    </row>
    <row r="325" spans="1:25" ht="12.75" customHeight="1" x14ac:dyDescent="0.3">
      <c r="A325" s="195"/>
      <c r="B325" s="195"/>
      <c r="C325" s="195"/>
      <c r="D325" s="195"/>
      <c r="E325" s="195"/>
      <c r="F325" s="195"/>
      <c r="G325" s="195"/>
      <c r="H325" s="195"/>
      <c r="I325" s="195"/>
      <c r="J325" s="195"/>
      <c r="K325" s="195"/>
      <c r="L325" s="195"/>
      <c r="M325" s="195"/>
      <c r="N325" s="195"/>
      <c r="O325" s="195"/>
      <c r="P325" s="195"/>
      <c r="Q325" s="195"/>
      <c r="R325" s="195"/>
      <c r="S325" s="195"/>
      <c r="T325" s="195"/>
      <c r="U325" s="195"/>
      <c r="V325" s="195"/>
      <c r="W325" s="195"/>
      <c r="X325" s="195"/>
      <c r="Y325" s="195"/>
    </row>
    <row r="326" spans="1:25" ht="12.75" customHeight="1" x14ac:dyDescent="0.3">
      <c r="A326" s="195"/>
      <c r="B326" s="195"/>
      <c r="C326" s="195"/>
      <c r="D326" s="195"/>
      <c r="E326" s="195"/>
      <c r="F326" s="195"/>
      <c r="G326" s="195"/>
      <c r="H326" s="195"/>
      <c r="I326" s="195"/>
      <c r="J326" s="195"/>
      <c r="K326" s="195"/>
      <c r="L326" s="195"/>
      <c r="M326" s="195"/>
      <c r="N326" s="195"/>
      <c r="O326" s="195"/>
      <c r="P326" s="195"/>
      <c r="Q326" s="195"/>
      <c r="R326" s="195"/>
      <c r="S326" s="195"/>
      <c r="T326" s="195"/>
      <c r="U326" s="195"/>
      <c r="V326" s="195"/>
      <c r="W326" s="195"/>
      <c r="X326" s="195"/>
      <c r="Y326" s="195"/>
    </row>
    <row r="327" spans="1:25" ht="12.75" customHeight="1" x14ac:dyDescent="0.3">
      <c r="A327" s="195"/>
      <c r="B327" s="195"/>
      <c r="C327" s="195"/>
      <c r="D327" s="195"/>
      <c r="E327" s="195"/>
      <c r="F327" s="195"/>
      <c r="G327" s="195"/>
      <c r="H327" s="195"/>
      <c r="I327" s="195"/>
      <c r="J327" s="195"/>
      <c r="K327" s="195"/>
      <c r="L327" s="195"/>
      <c r="M327" s="195"/>
      <c r="N327" s="195"/>
      <c r="O327" s="195"/>
      <c r="P327" s="195"/>
      <c r="Q327" s="195"/>
      <c r="R327" s="195"/>
      <c r="S327" s="195"/>
      <c r="T327" s="195"/>
      <c r="U327" s="195"/>
      <c r="V327" s="195"/>
      <c r="W327" s="195"/>
      <c r="X327" s="195"/>
      <c r="Y327" s="195"/>
    </row>
    <row r="328" spans="1:25" ht="12.75" customHeight="1" x14ac:dyDescent="0.3">
      <c r="A328" s="195"/>
      <c r="B328" s="195"/>
      <c r="C328" s="195"/>
      <c r="D328" s="195"/>
      <c r="E328" s="195"/>
      <c r="F328" s="195"/>
      <c r="G328" s="195"/>
      <c r="H328" s="195"/>
      <c r="I328" s="195"/>
      <c r="J328" s="195"/>
      <c r="K328" s="195"/>
      <c r="L328" s="195"/>
      <c r="M328" s="195"/>
      <c r="N328" s="195"/>
      <c r="O328" s="195"/>
      <c r="P328" s="195"/>
      <c r="Q328" s="195"/>
      <c r="R328" s="195"/>
      <c r="S328" s="195"/>
      <c r="T328" s="195"/>
      <c r="U328" s="195"/>
      <c r="V328" s="195"/>
      <c r="W328" s="195"/>
      <c r="X328" s="195"/>
      <c r="Y328" s="195"/>
    </row>
    <row r="329" spans="1:25" ht="12.75" customHeight="1" x14ac:dyDescent="0.3">
      <c r="A329" s="195"/>
      <c r="B329" s="195"/>
      <c r="C329" s="195"/>
      <c r="D329" s="195"/>
      <c r="E329" s="195"/>
      <c r="F329" s="195"/>
      <c r="G329" s="195"/>
      <c r="H329" s="195"/>
      <c r="I329" s="195"/>
      <c r="J329" s="195"/>
      <c r="K329" s="195"/>
      <c r="L329" s="195"/>
      <c r="M329" s="195"/>
      <c r="N329" s="195"/>
      <c r="O329" s="195"/>
      <c r="P329" s="195"/>
      <c r="Q329" s="195"/>
      <c r="R329" s="195"/>
      <c r="S329" s="195"/>
      <c r="T329" s="195"/>
      <c r="U329" s="195"/>
      <c r="V329" s="195"/>
      <c r="W329" s="195"/>
      <c r="X329" s="195"/>
      <c r="Y329" s="195"/>
    </row>
    <row r="330" spans="1:25" ht="12.75" customHeight="1" x14ac:dyDescent="0.3">
      <c r="A330" s="195"/>
      <c r="B330" s="195"/>
      <c r="C330" s="195"/>
      <c r="D330" s="195"/>
      <c r="E330" s="195"/>
      <c r="F330" s="195"/>
      <c r="G330" s="195"/>
      <c r="H330" s="195"/>
      <c r="I330" s="195"/>
      <c r="J330" s="195"/>
      <c r="K330" s="195"/>
      <c r="L330" s="195"/>
      <c r="M330" s="195"/>
      <c r="N330" s="195"/>
      <c r="O330" s="195"/>
      <c r="P330" s="195"/>
      <c r="Q330" s="195"/>
      <c r="R330" s="195"/>
      <c r="S330" s="195"/>
      <c r="T330" s="195"/>
      <c r="U330" s="195"/>
      <c r="V330" s="195"/>
      <c r="W330" s="195"/>
      <c r="X330" s="195"/>
      <c r="Y330" s="195"/>
    </row>
    <row r="331" spans="1:25" ht="12.75" customHeight="1" x14ac:dyDescent="0.3">
      <c r="A331" s="195"/>
      <c r="B331" s="195"/>
      <c r="C331" s="195"/>
      <c r="D331" s="195"/>
      <c r="E331" s="195"/>
      <c r="F331" s="195"/>
      <c r="G331" s="195"/>
      <c r="H331" s="195"/>
      <c r="I331" s="195"/>
      <c r="J331" s="195"/>
      <c r="K331" s="195"/>
      <c r="L331" s="195"/>
      <c r="M331" s="195"/>
      <c r="N331" s="195"/>
      <c r="O331" s="195"/>
      <c r="P331" s="195"/>
      <c r="Q331" s="195"/>
      <c r="R331" s="195"/>
      <c r="S331" s="195"/>
      <c r="T331" s="195"/>
      <c r="U331" s="195"/>
      <c r="V331" s="195"/>
      <c r="W331" s="195"/>
      <c r="X331" s="195"/>
      <c r="Y331" s="195"/>
    </row>
    <row r="332" spans="1:25" ht="12.75" customHeight="1" x14ac:dyDescent="0.3">
      <c r="A332" s="195"/>
      <c r="B332" s="195"/>
      <c r="C332" s="195"/>
      <c r="D332" s="195"/>
      <c r="E332" s="195"/>
      <c r="F332" s="195"/>
      <c r="G332" s="195"/>
      <c r="H332" s="195"/>
      <c r="I332" s="195"/>
      <c r="J332" s="195"/>
      <c r="K332" s="195"/>
      <c r="L332" s="195"/>
      <c r="M332" s="195"/>
      <c r="N332" s="195"/>
      <c r="O332" s="195"/>
      <c r="P332" s="195"/>
      <c r="Q332" s="195"/>
      <c r="R332" s="195"/>
      <c r="S332" s="195"/>
      <c r="T332" s="195"/>
      <c r="U332" s="195"/>
      <c r="V332" s="195"/>
      <c r="W332" s="195"/>
      <c r="X332" s="195"/>
      <c r="Y332" s="195"/>
    </row>
    <row r="333" spans="1:25" ht="12.75" customHeight="1" x14ac:dyDescent="0.3">
      <c r="A333" s="195"/>
      <c r="B333" s="195"/>
      <c r="C333" s="195"/>
      <c r="D333" s="195"/>
      <c r="E333" s="195"/>
      <c r="F333" s="195"/>
      <c r="G333" s="195"/>
      <c r="H333" s="195"/>
      <c r="I333" s="195"/>
      <c r="J333" s="195"/>
      <c r="K333" s="195"/>
      <c r="L333" s="195"/>
      <c r="M333" s="195"/>
      <c r="N333" s="195"/>
      <c r="O333" s="195"/>
      <c r="P333" s="195"/>
      <c r="Q333" s="195"/>
      <c r="R333" s="195"/>
      <c r="S333" s="195"/>
      <c r="T333" s="195"/>
      <c r="U333" s="195"/>
      <c r="V333" s="195"/>
      <c r="W333" s="195"/>
      <c r="X333" s="195"/>
      <c r="Y333" s="195"/>
    </row>
    <row r="334" spans="1:25" ht="12.75" customHeight="1" x14ac:dyDescent="0.3">
      <c r="A334" s="195"/>
      <c r="B334" s="195"/>
      <c r="C334" s="195"/>
      <c r="D334" s="195"/>
      <c r="E334" s="195"/>
      <c r="F334" s="195"/>
      <c r="G334" s="195"/>
      <c r="H334" s="195"/>
      <c r="I334" s="195"/>
      <c r="J334" s="195"/>
      <c r="K334" s="195"/>
      <c r="L334" s="195"/>
      <c r="M334" s="195"/>
      <c r="N334" s="195"/>
      <c r="O334" s="195"/>
      <c r="P334" s="195"/>
      <c r="Q334" s="195"/>
      <c r="R334" s="195"/>
      <c r="S334" s="195"/>
      <c r="T334" s="195"/>
      <c r="U334" s="195"/>
      <c r="V334" s="195"/>
      <c r="W334" s="195"/>
      <c r="X334" s="195"/>
      <c r="Y334" s="195"/>
    </row>
    <row r="335" spans="1:25" ht="12.75" customHeight="1" x14ac:dyDescent="0.3">
      <c r="A335" s="195"/>
      <c r="B335" s="195"/>
      <c r="C335" s="195"/>
      <c r="D335" s="195"/>
      <c r="E335" s="195"/>
      <c r="F335" s="195"/>
      <c r="G335" s="195"/>
      <c r="H335" s="195"/>
      <c r="I335" s="195"/>
      <c r="J335" s="195"/>
      <c r="K335" s="195"/>
      <c r="L335" s="195"/>
      <c r="M335" s="195"/>
      <c r="N335" s="195"/>
      <c r="O335" s="195"/>
      <c r="P335" s="195"/>
      <c r="Q335" s="195"/>
      <c r="R335" s="195"/>
      <c r="S335" s="195"/>
      <c r="T335" s="195"/>
      <c r="U335" s="195"/>
      <c r="V335" s="195"/>
      <c r="W335" s="195"/>
      <c r="X335" s="195"/>
      <c r="Y335" s="195"/>
    </row>
    <row r="336" spans="1:25" ht="12.75" customHeight="1" x14ac:dyDescent="0.3">
      <c r="A336" s="195"/>
      <c r="B336" s="195"/>
      <c r="C336" s="195"/>
      <c r="D336" s="195"/>
      <c r="E336" s="195"/>
      <c r="F336" s="195"/>
      <c r="G336" s="195"/>
      <c r="H336" s="195"/>
      <c r="I336" s="195"/>
      <c r="J336" s="195"/>
      <c r="K336" s="195"/>
      <c r="L336" s="195"/>
      <c r="M336" s="195"/>
      <c r="N336" s="195"/>
      <c r="O336" s="195"/>
      <c r="P336" s="195"/>
      <c r="Q336" s="195"/>
      <c r="R336" s="195"/>
      <c r="S336" s="195"/>
      <c r="T336" s="195"/>
      <c r="U336" s="195"/>
      <c r="V336" s="195"/>
      <c r="W336" s="195"/>
      <c r="X336" s="195"/>
      <c r="Y336" s="195"/>
    </row>
    <row r="337" spans="1:25" ht="12.75" customHeight="1" x14ac:dyDescent="0.3">
      <c r="A337" s="195"/>
      <c r="B337" s="195"/>
      <c r="C337" s="195"/>
      <c r="D337" s="195"/>
      <c r="E337" s="195"/>
      <c r="F337" s="195"/>
      <c r="G337" s="195"/>
      <c r="H337" s="195"/>
      <c r="I337" s="195"/>
      <c r="J337" s="195"/>
      <c r="K337" s="195"/>
      <c r="L337" s="195"/>
      <c r="M337" s="195"/>
      <c r="N337" s="195"/>
      <c r="O337" s="195"/>
      <c r="P337" s="195"/>
      <c r="Q337" s="195"/>
      <c r="R337" s="195"/>
      <c r="S337" s="195"/>
      <c r="T337" s="195"/>
      <c r="U337" s="195"/>
      <c r="V337" s="195"/>
      <c r="W337" s="195"/>
      <c r="X337" s="195"/>
      <c r="Y337" s="195"/>
    </row>
    <row r="338" spans="1:25" ht="12.75" customHeight="1" x14ac:dyDescent="0.3">
      <c r="A338" s="195"/>
      <c r="B338" s="195"/>
      <c r="C338" s="195"/>
      <c r="D338" s="195"/>
      <c r="E338" s="195"/>
      <c r="F338" s="195"/>
      <c r="G338" s="195"/>
      <c r="H338" s="195"/>
      <c r="I338" s="195"/>
      <c r="J338" s="195"/>
      <c r="K338" s="195"/>
      <c r="L338" s="195"/>
      <c r="M338" s="195"/>
      <c r="N338" s="195"/>
      <c r="O338" s="195"/>
      <c r="P338" s="195"/>
      <c r="Q338" s="195"/>
      <c r="R338" s="195"/>
      <c r="S338" s="195"/>
      <c r="T338" s="195"/>
      <c r="U338" s="195"/>
      <c r="V338" s="195"/>
      <c r="W338" s="195"/>
      <c r="X338" s="195"/>
      <c r="Y338" s="195"/>
    </row>
    <row r="339" spans="1:25" ht="12.75" customHeight="1" x14ac:dyDescent="0.3">
      <c r="A339" s="195"/>
      <c r="B339" s="195"/>
      <c r="C339" s="195"/>
      <c r="D339" s="195"/>
      <c r="E339" s="195"/>
      <c r="F339" s="195"/>
      <c r="G339" s="195"/>
      <c r="H339" s="195"/>
      <c r="I339" s="195"/>
      <c r="J339" s="195"/>
      <c r="K339" s="195"/>
      <c r="L339" s="195"/>
      <c r="M339" s="195"/>
      <c r="N339" s="195"/>
      <c r="O339" s="195"/>
      <c r="P339" s="195"/>
      <c r="Q339" s="195"/>
      <c r="R339" s="195"/>
      <c r="S339" s="195"/>
      <c r="T339" s="195"/>
      <c r="U339" s="195"/>
      <c r="V339" s="195"/>
      <c r="W339" s="195"/>
      <c r="X339" s="195"/>
      <c r="Y339" s="195"/>
    </row>
    <row r="340" spans="1:25" ht="12.75" customHeight="1" x14ac:dyDescent="0.3">
      <c r="A340" s="195"/>
      <c r="B340" s="195"/>
      <c r="C340" s="195"/>
      <c r="D340" s="195"/>
      <c r="E340" s="195"/>
      <c r="F340" s="195"/>
      <c r="G340" s="195"/>
      <c r="H340" s="195"/>
      <c r="I340" s="195"/>
      <c r="J340" s="195"/>
      <c r="K340" s="195"/>
      <c r="L340" s="195"/>
      <c r="M340" s="195"/>
      <c r="N340" s="195"/>
      <c r="O340" s="195"/>
      <c r="P340" s="195"/>
      <c r="Q340" s="195"/>
      <c r="R340" s="195"/>
      <c r="S340" s="195"/>
      <c r="T340" s="195"/>
      <c r="U340" s="195"/>
      <c r="V340" s="195"/>
      <c r="W340" s="195"/>
      <c r="X340" s="195"/>
      <c r="Y340" s="195"/>
    </row>
    <row r="341" spans="1:25" ht="12.75" customHeight="1" x14ac:dyDescent="0.3">
      <c r="A341" s="195"/>
      <c r="B341" s="195"/>
      <c r="C341" s="195"/>
      <c r="D341" s="195"/>
      <c r="E341" s="195"/>
      <c r="F341" s="195"/>
      <c r="G341" s="195"/>
      <c r="H341" s="195"/>
      <c r="I341" s="195"/>
      <c r="J341" s="195"/>
      <c r="K341" s="195"/>
      <c r="L341" s="195"/>
      <c r="M341" s="195"/>
      <c r="N341" s="195"/>
      <c r="O341" s="195"/>
      <c r="P341" s="195"/>
      <c r="Q341" s="195"/>
      <c r="R341" s="195"/>
      <c r="S341" s="195"/>
      <c r="T341" s="195"/>
      <c r="U341" s="195"/>
      <c r="V341" s="195"/>
      <c r="W341" s="195"/>
      <c r="X341" s="195"/>
      <c r="Y341" s="195"/>
    </row>
    <row r="342" spans="1:25" ht="12.75" customHeight="1" x14ac:dyDescent="0.3">
      <c r="A342" s="195"/>
      <c r="B342" s="195"/>
      <c r="C342" s="195"/>
      <c r="D342" s="195"/>
      <c r="E342" s="195"/>
      <c r="F342" s="195"/>
      <c r="G342" s="195"/>
      <c r="H342" s="195"/>
      <c r="I342" s="195"/>
      <c r="J342" s="195"/>
      <c r="K342" s="195"/>
      <c r="L342" s="195"/>
      <c r="M342" s="195"/>
      <c r="N342" s="195"/>
      <c r="O342" s="195"/>
      <c r="P342" s="195"/>
      <c r="Q342" s="195"/>
      <c r="R342" s="195"/>
      <c r="S342" s="195"/>
      <c r="T342" s="195"/>
      <c r="U342" s="195"/>
      <c r="V342" s="195"/>
      <c r="W342" s="195"/>
      <c r="X342" s="195"/>
      <c r="Y342" s="195"/>
    </row>
    <row r="343" spans="1:25" ht="12.75" customHeight="1" x14ac:dyDescent="0.3">
      <c r="A343" s="195"/>
      <c r="B343" s="195"/>
      <c r="C343" s="195"/>
      <c r="D343" s="195"/>
      <c r="E343" s="195"/>
      <c r="F343" s="195"/>
      <c r="G343" s="195"/>
      <c r="H343" s="195"/>
      <c r="I343" s="195"/>
      <c r="J343" s="195"/>
      <c r="K343" s="195"/>
      <c r="L343" s="195"/>
      <c r="M343" s="195"/>
      <c r="N343" s="195"/>
      <c r="O343" s="195"/>
      <c r="P343" s="195"/>
      <c r="Q343" s="195"/>
      <c r="R343" s="195"/>
      <c r="S343" s="195"/>
      <c r="T343" s="195"/>
      <c r="U343" s="195"/>
      <c r="V343" s="195"/>
      <c r="W343" s="195"/>
      <c r="X343" s="195"/>
      <c r="Y343" s="195"/>
    </row>
    <row r="344" spans="1:25" ht="12.75" customHeight="1" x14ac:dyDescent="0.3">
      <c r="A344" s="195"/>
      <c r="B344" s="195"/>
      <c r="C344" s="195"/>
      <c r="D344" s="195"/>
      <c r="E344" s="195"/>
      <c r="F344" s="195"/>
      <c r="G344" s="195"/>
      <c r="H344" s="195"/>
      <c r="I344" s="195"/>
      <c r="J344" s="195"/>
      <c r="K344" s="195"/>
      <c r="L344" s="195"/>
      <c r="M344" s="195"/>
      <c r="N344" s="195"/>
      <c r="O344" s="195"/>
      <c r="P344" s="195"/>
      <c r="Q344" s="195"/>
      <c r="R344" s="195"/>
      <c r="S344" s="195"/>
      <c r="T344" s="195"/>
      <c r="U344" s="195"/>
      <c r="V344" s="195"/>
      <c r="W344" s="195"/>
      <c r="X344" s="195"/>
      <c r="Y344" s="195"/>
    </row>
    <row r="345" spans="1:25" ht="12.75" customHeight="1" x14ac:dyDescent="0.3">
      <c r="A345" s="195"/>
      <c r="B345" s="195"/>
      <c r="C345" s="195"/>
      <c r="D345" s="195"/>
      <c r="E345" s="195"/>
      <c r="F345" s="195"/>
      <c r="G345" s="195"/>
      <c r="H345" s="195"/>
      <c r="I345" s="195"/>
      <c r="J345" s="195"/>
      <c r="K345" s="195"/>
      <c r="L345" s="195"/>
      <c r="M345" s="195"/>
      <c r="N345" s="195"/>
      <c r="O345" s="195"/>
      <c r="P345" s="195"/>
      <c r="Q345" s="195"/>
      <c r="R345" s="195"/>
      <c r="S345" s="195"/>
      <c r="T345" s="195"/>
      <c r="U345" s="195"/>
      <c r="V345" s="195"/>
      <c r="W345" s="195"/>
      <c r="X345" s="195"/>
      <c r="Y345" s="195"/>
    </row>
    <row r="346" spans="1:25" ht="12.75" customHeight="1" x14ac:dyDescent="0.3">
      <c r="A346" s="195"/>
      <c r="B346" s="195"/>
      <c r="C346" s="195"/>
      <c r="D346" s="195"/>
      <c r="E346" s="195"/>
      <c r="F346" s="195"/>
      <c r="G346" s="195"/>
      <c r="H346" s="195"/>
      <c r="I346" s="195"/>
      <c r="J346" s="195"/>
      <c r="K346" s="195"/>
      <c r="L346" s="195"/>
      <c r="M346" s="195"/>
      <c r="N346" s="195"/>
      <c r="O346" s="195"/>
      <c r="P346" s="195"/>
      <c r="Q346" s="195"/>
      <c r="R346" s="195"/>
      <c r="S346" s="195"/>
      <c r="T346" s="195"/>
      <c r="U346" s="195"/>
      <c r="V346" s="195"/>
      <c r="W346" s="195"/>
      <c r="X346" s="195"/>
      <c r="Y346" s="195"/>
    </row>
    <row r="347" spans="1:25" ht="12.75" customHeight="1" x14ac:dyDescent="0.3">
      <c r="A347" s="195"/>
      <c r="B347" s="195"/>
      <c r="C347" s="195"/>
      <c r="D347" s="195"/>
      <c r="E347" s="195"/>
      <c r="F347" s="195"/>
      <c r="G347" s="195"/>
      <c r="H347" s="195"/>
      <c r="I347" s="195"/>
      <c r="J347" s="195"/>
      <c r="K347" s="195"/>
      <c r="L347" s="195"/>
      <c r="M347" s="195"/>
      <c r="N347" s="195"/>
      <c r="O347" s="195"/>
      <c r="P347" s="195"/>
      <c r="Q347" s="195"/>
      <c r="R347" s="195"/>
      <c r="S347" s="195"/>
      <c r="T347" s="195"/>
      <c r="U347" s="195"/>
      <c r="V347" s="195"/>
      <c r="W347" s="195"/>
      <c r="X347" s="195"/>
      <c r="Y347" s="195"/>
    </row>
    <row r="348" spans="1:25" ht="12.75" customHeight="1" x14ac:dyDescent="0.3">
      <c r="A348" s="195"/>
      <c r="B348" s="195"/>
      <c r="C348" s="195"/>
      <c r="D348" s="195"/>
      <c r="E348" s="195"/>
      <c r="F348" s="195"/>
      <c r="G348" s="195"/>
      <c r="H348" s="195"/>
      <c r="I348" s="195"/>
      <c r="J348" s="195"/>
      <c r="K348" s="195"/>
      <c r="L348" s="195"/>
      <c r="M348" s="195"/>
      <c r="N348" s="195"/>
      <c r="O348" s="195"/>
      <c r="P348" s="195"/>
      <c r="Q348" s="195"/>
      <c r="R348" s="195"/>
      <c r="S348" s="195"/>
      <c r="T348" s="195"/>
      <c r="U348" s="195"/>
      <c r="V348" s="195"/>
      <c r="W348" s="195"/>
      <c r="X348" s="195"/>
      <c r="Y348" s="195"/>
    </row>
    <row r="349" spans="1:25" ht="12.75" customHeight="1" x14ac:dyDescent="0.3">
      <c r="A349" s="195"/>
      <c r="B349" s="195"/>
      <c r="C349" s="195"/>
      <c r="D349" s="195"/>
      <c r="E349" s="195"/>
      <c r="F349" s="195"/>
      <c r="G349" s="195"/>
      <c r="H349" s="195"/>
      <c r="I349" s="195"/>
      <c r="J349" s="195"/>
      <c r="K349" s="195"/>
      <c r="L349" s="195"/>
      <c r="M349" s="195"/>
      <c r="N349" s="195"/>
      <c r="O349" s="195"/>
      <c r="P349" s="195"/>
      <c r="Q349" s="195"/>
      <c r="R349" s="195"/>
      <c r="S349" s="195"/>
      <c r="T349" s="195"/>
      <c r="U349" s="195"/>
      <c r="V349" s="195"/>
      <c r="W349" s="195"/>
      <c r="X349" s="195"/>
      <c r="Y349" s="195"/>
    </row>
    <row r="350" spans="1:25" ht="12.75" customHeight="1" x14ac:dyDescent="0.3">
      <c r="A350" s="195"/>
      <c r="B350" s="195"/>
      <c r="C350" s="195"/>
      <c r="D350" s="195"/>
      <c r="E350" s="195"/>
      <c r="F350" s="195"/>
      <c r="G350" s="195"/>
      <c r="H350" s="195"/>
      <c r="I350" s="195"/>
      <c r="J350" s="195"/>
      <c r="K350" s="195"/>
      <c r="L350" s="195"/>
      <c r="M350" s="195"/>
      <c r="N350" s="195"/>
      <c r="O350" s="195"/>
      <c r="P350" s="195"/>
      <c r="Q350" s="195"/>
      <c r="R350" s="195"/>
      <c r="S350" s="195"/>
      <c r="T350" s="195"/>
      <c r="U350" s="195"/>
      <c r="V350" s="195"/>
      <c r="W350" s="195"/>
      <c r="X350" s="195"/>
      <c r="Y350" s="195"/>
    </row>
    <row r="351" spans="1:25" ht="12.75" customHeight="1" x14ac:dyDescent="0.3">
      <c r="A351" s="195"/>
      <c r="B351" s="195"/>
      <c r="C351" s="195"/>
      <c r="D351" s="195"/>
      <c r="E351" s="195"/>
      <c r="F351" s="195"/>
      <c r="G351" s="195"/>
      <c r="H351" s="195"/>
      <c r="I351" s="195"/>
      <c r="J351" s="195"/>
      <c r="K351" s="195"/>
      <c r="L351" s="195"/>
      <c r="M351" s="195"/>
      <c r="N351" s="195"/>
      <c r="O351" s="195"/>
      <c r="P351" s="195"/>
      <c r="Q351" s="195"/>
      <c r="R351" s="195"/>
      <c r="S351" s="195"/>
      <c r="T351" s="195"/>
      <c r="U351" s="195"/>
      <c r="V351" s="195"/>
      <c r="W351" s="195"/>
      <c r="X351" s="195"/>
      <c r="Y351" s="195"/>
    </row>
    <row r="352" spans="1:25" ht="12.75" customHeight="1" x14ac:dyDescent="0.3">
      <c r="A352" s="195"/>
      <c r="B352" s="195"/>
      <c r="C352" s="195"/>
      <c r="D352" s="195"/>
      <c r="E352" s="195"/>
      <c r="F352" s="195"/>
      <c r="G352" s="195"/>
      <c r="H352" s="195"/>
      <c r="I352" s="195"/>
      <c r="J352" s="195"/>
      <c r="K352" s="195"/>
      <c r="L352" s="195"/>
      <c r="M352" s="195"/>
      <c r="N352" s="195"/>
      <c r="O352" s="195"/>
      <c r="P352" s="195"/>
      <c r="Q352" s="195"/>
      <c r="R352" s="195"/>
      <c r="S352" s="195"/>
      <c r="T352" s="195"/>
      <c r="U352" s="195"/>
      <c r="V352" s="195"/>
      <c r="W352" s="195"/>
      <c r="X352" s="195"/>
      <c r="Y352" s="195"/>
    </row>
    <row r="353" spans="1:25" ht="12.75" customHeight="1" x14ac:dyDescent="0.3">
      <c r="A353" s="195"/>
      <c r="B353" s="195"/>
      <c r="C353" s="195"/>
      <c r="D353" s="195"/>
      <c r="E353" s="195"/>
      <c r="F353" s="195"/>
      <c r="G353" s="195"/>
      <c r="H353" s="195"/>
      <c r="I353" s="195"/>
      <c r="J353" s="195"/>
      <c r="K353" s="195"/>
      <c r="L353" s="195"/>
      <c r="M353" s="195"/>
      <c r="N353" s="195"/>
      <c r="O353" s="195"/>
      <c r="P353" s="195"/>
      <c r="Q353" s="195"/>
      <c r="R353" s="195"/>
      <c r="S353" s="195"/>
      <c r="T353" s="195"/>
      <c r="U353" s="195"/>
      <c r="V353" s="195"/>
      <c r="W353" s="195"/>
      <c r="X353" s="195"/>
      <c r="Y353" s="195"/>
    </row>
    <row r="354" spans="1:25" ht="12.75" customHeight="1" x14ac:dyDescent="0.3">
      <c r="A354" s="195"/>
      <c r="B354" s="195"/>
      <c r="C354" s="195"/>
      <c r="D354" s="195"/>
      <c r="E354" s="195"/>
      <c r="F354" s="195"/>
      <c r="G354" s="195"/>
      <c r="H354" s="195"/>
      <c r="I354" s="195"/>
      <c r="J354" s="195"/>
      <c r="K354" s="195"/>
      <c r="L354" s="195"/>
      <c r="M354" s="195"/>
      <c r="N354" s="195"/>
      <c r="O354" s="195"/>
      <c r="P354" s="195"/>
      <c r="Q354" s="195"/>
      <c r="R354" s="195"/>
      <c r="S354" s="195"/>
      <c r="T354" s="195"/>
      <c r="U354" s="195"/>
      <c r="V354" s="195"/>
      <c r="W354" s="195"/>
      <c r="X354" s="195"/>
      <c r="Y354" s="195"/>
    </row>
    <row r="355" spans="1:25" ht="12.75" customHeight="1" x14ac:dyDescent="0.3">
      <c r="A355" s="195"/>
      <c r="B355" s="195"/>
      <c r="C355" s="195"/>
      <c r="D355" s="195"/>
      <c r="E355" s="195"/>
      <c r="F355" s="195"/>
      <c r="G355" s="195"/>
      <c r="H355" s="195"/>
      <c r="I355" s="195"/>
      <c r="J355" s="195"/>
      <c r="K355" s="195"/>
      <c r="L355" s="195"/>
      <c r="M355" s="195"/>
      <c r="N355" s="195"/>
      <c r="O355" s="195"/>
      <c r="P355" s="195"/>
      <c r="Q355" s="195"/>
      <c r="R355" s="195"/>
      <c r="S355" s="195"/>
      <c r="T355" s="195"/>
      <c r="U355" s="195"/>
      <c r="V355" s="195"/>
      <c r="W355" s="195"/>
      <c r="X355" s="195"/>
      <c r="Y355" s="195"/>
    </row>
    <row r="356" spans="1:25" ht="12.75" customHeight="1" x14ac:dyDescent="0.3">
      <c r="A356" s="195"/>
      <c r="B356" s="195"/>
      <c r="C356" s="195"/>
      <c r="D356" s="195"/>
      <c r="E356" s="195"/>
      <c r="F356" s="195"/>
      <c r="G356" s="195"/>
      <c r="H356" s="195"/>
      <c r="I356" s="195"/>
      <c r="J356" s="195"/>
      <c r="K356" s="195"/>
      <c r="L356" s="195"/>
      <c r="M356" s="195"/>
      <c r="N356" s="195"/>
      <c r="O356" s="195"/>
      <c r="P356" s="195"/>
      <c r="Q356" s="195"/>
      <c r="R356" s="195"/>
      <c r="S356" s="195"/>
      <c r="T356" s="195"/>
      <c r="U356" s="195"/>
      <c r="V356" s="195"/>
      <c r="W356" s="195"/>
      <c r="X356" s="195"/>
      <c r="Y356" s="195"/>
    </row>
    <row r="357" spans="1:25" ht="12.75" customHeight="1" x14ac:dyDescent="0.3">
      <c r="A357" s="195"/>
      <c r="B357" s="195"/>
      <c r="C357" s="195"/>
      <c r="D357" s="195"/>
      <c r="E357" s="195"/>
      <c r="F357" s="195"/>
      <c r="G357" s="195"/>
      <c r="H357" s="195"/>
      <c r="I357" s="195"/>
      <c r="J357" s="195"/>
      <c r="K357" s="195"/>
      <c r="L357" s="195"/>
      <c r="M357" s="195"/>
      <c r="N357" s="195"/>
      <c r="O357" s="195"/>
      <c r="P357" s="195"/>
      <c r="Q357" s="195"/>
      <c r="R357" s="195"/>
      <c r="S357" s="195"/>
      <c r="T357" s="195"/>
      <c r="U357" s="195"/>
      <c r="V357" s="195"/>
      <c r="W357" s="195"/>
      <c r="X357" s="195"/>
      <c r="Y357" s="195"/>
    </row>
    <row r="358" spans="1:25" ht="12.75" customHeight="1" x14ac:dyDescent="0.3">
      <c r="A358" s="195"/>
      <c r="B358" s="195"/>
      <c r="C358" s="195"/>
      <c r="D358" s="195"/>
      <c r="E358" s="195"/>
      <c r="F358" s="195"/>
      <c r="G358" s="195"/>
      <c r="H358" s="195"/>
      <c r="I358" s="195"/>
      <c r="J358" s="195"/>
      <c r="K358" s="195"/>
      <c r="L358" s="195"/>
      <c r="M358" s="195"/>
      <c r="N358" s="195"/>
      <c r="O358" s="195"/>
      <c r="P358" s="195"/>
      <c r="Q358" s="195"/>
      <c r="R358" s="195"/>
      <c r="S358" s="195"/>
      <c r="T358" s="195"/>
      <c r="U358" s="195"/>
      <c r="V358" s="195"/>
      <c r="W358" s="195"/>
      <c r="X358" s="195"/>
      <c r="Y358" s="195"/>
    </row>
    <row r="359" spans="1:25" ht="12.75" customHeight="1" x14ac:dyDescent="0.3">
      <c r="A359" s="195"/>
      <c r="B359" s="195"/>
      <c r="C359" s="195"/>
      <c r="D359" s="195"/>
      <c r="E359" s="195"/>
      <c r="F359" s="195"/>
      <c r="G359" s="195"/>
      <c r="H359" s="195"/>
      <c r="I359" s="195"/>
      <c r="J359" s="195"/>
      <c r="K359" s="195"/>
      <c r="L359" s="195"/>
      <c r="M359" s="195"/>
      <c r="N359" s="195"/>
      <c r="O359" s="195"/>
      <c r="P359" s="195"/>
      <c r="Q359" s="195"/>
      <c r="R359" s="195"/>
      <c r="S359" s="195"/>
      <c r="T359" s="195"/>
      <c r="U359" s="195"/>
      <c r="V359" s="195"/>
      <c r="W359" s="195"/>
      <c r="X359" s="195"/>
      <c r="Y359" s="195"/>
    </row>
    <row r="360" spans="1:25" ht="12.75" customHeight="1" x14ac:dyDescent="0.3">
      <c r="A360" s="195"/>
      <c r="B360" s="195"/>
      <c r="C360" s="195"/>
      <c r="D360" s="195"/>
      <c r="E360" s="195"/>
      <c r="F360" s="195"/>
      <c r="G360" s="195"/>
      <c r="H360" s="195"/>
      <c r="I360" s="195"/>
      <c r="J360" s="195"/>
      <c r="K360" s="195"/>
      <c r="L360" s="195"/>
      <c r="M360" s="195"/>
      <c r="N360" s="195"/>
      <c r="O360" s="195"/>
      <c r="P360" s="195"/>
      <c r="Q360" s="195"/>
      <c r="R360" s="195"/>
      <c r="S360" s="195"/>
      <c r="T360" s="195"/>
      <c r="U360" s="195"/>
      <c r="V360" s="195"/>
      <c r="W360" s="195"/>
      <c r="X360" s="195"/>
      <c r="Y360" s="195"/>
    </row>
    <row r="361" spans="1:25" ht="12.75" customHeight="1" x14ac:dyDescent="0.3">
      <c r="A361" s="195"/>
      <c r="B361" s="195"/>
      <c r="C361" s="195"/>
      <c r="D361" s="195"/>
      <c r="E361" s="195"/>
      <c r="F361" s="195"/>
      <c r="G361" s="195"/>
      <c r="H361" s="195"/>
      <c r="I361" s="195"/>
      <c r="J361" s="195"/>
      <c r="K361" s="195"/>
      <c r="L361" s="195"/>
      <c r="M361" s="195"/>
      <c r="N361" s="195"/>
      <c r="O361" s="195"/>
      <c r="P361" s="195"/>
      <c r="Q361" s="195"/>
      <c r="R361" s="195"/>
      <c r="S361" s="195"/>
      <c r="T361" s="195"/>
      <c r="U361" s="195"/>
      <c r="V361" s="195"/>
      <c r="W361" s="195"/>
      <c r="X361" s="195"/>
      <c r="Y361" s="195"/>
    </row>
    <row r="362" spans="1:25" ht="12.75" customHeight="1" x14ac:dyDescent="0.3">
      <c r="A362" s="195"/>
      <c r="B362" s="195"/>
      <c r="C362" s="195"/>
      <c r="D362" s="195"/>
      <c r="E362" s="195"/>
      <c r="F362" s="195"/>
      <c r="G362" s="195"/>
      <c r="H362" s="195"/>
      <c r="I362" s="195"/>
      <c r="J362" s="195"/>
      <c r="K362" s="195"/>
      <c r="L362" s="195"/>
      <c r="M362" s="195"/>
      <c r="N362" s="195"/>
      <c r="O362" s="195"/>
      <c r="P362" s="195"/>
      <c r="Q362" s="195"/>
      <c r="R362" s="195"/>
      <c r="S362" s="195"/>
      <c r="T362" s="195"/>
      <c r="U362" s="195"/>
      <c r="V362" s="195"/>
      <c r="W362" s="195"/>
      <c r="X362" s="195"/>
      <c r="Y362" s="195"/>
    </row>
    <row r="363" spans="1:25" ht="12.75" customHeight="1" x14ac:dyDescent="0.3">
      <c r="A363" s="195"/>
      <c r="B363" s="195"/>
      <c r="C363" s="195"/>
      <c r="D363" s="195"/>
      <c r="E363" s="195"/>
      <c r="F363" s="195"/>
      <c r="G363" s="195"/>
      <c r="H363" s="195"/>
      <c r="I363" s="195"/>
      <c r="J363" s="195"/>
      <c r="K363" s="195"/>
      <c r="L363" s="195"/>
      <c r="M363" s="195"/>
      <c r="N363" s="195"/>
      <c r="O363" s="195"/>
      <c r="P363" s="195"/>
      <c r="Q363" s="195"/>
      <c r="R363" s="195"/>
      <c r="S363" s="195"/>
      <c r="T363" s="195"/>
      <c r="U363" s="195"/>
      <c r="V363" s="195"/>
      <c r="W363" s="195"/>
      <c r="X363" s="195"/>
      <c r="Y363" s="195"/>
    </row>
    <row r="364" spans="1:25" ht="12.75" customHeight="1" x14ac:dyDescent="0.3">
      <c r="A364" s="195"/>
      <c r="B364" s="195"/>
      <c r="C364" s="195"/>
      <c r="D364" s="195"/>
      <c r="E364" s="195"/>
      <c r="F364" s="195"/>
      <c r="G364" s="195"/>
      <c r="H364" s="195"/>
      <c r="I364" s="195"/>
      <c r="J364" s="195"/>
      <c r="K364" s="195"/>
      <c r="L364" s="195"/>
      <c r="M364" s="195"/>
      <c r="N364" s="195"/>
      <c r="O364" s="195"/>
      <c r="P364" s="195"/>
      <c r="Q364" s="195"/>
      <c r="R364" s="195"/>
      <c r="S364" s="195"/>
      <c r="T364" s="195"/>
      <c r="U364" s="195"/>
      <c r="V364" s="195"/>
      <c r="W364" s="195"/>
      <c r="X364" s="195"/>
      <c r="Y364" s="195"/>
    </row>
    <row r="365" spans="1:25" ht="12.75" customHeight="1" x14ac:dyDescent="0.3">
      <c r="A365" s="195"/>
      <c r="B365" s="195"/>
      <c r="C365" s="195"/>
      <c r="D365" s="195"/>
      <c r="E365" s="195"/>
      <c r="F365" s="195"/>
      <c r="G365" s="195"/>
      <c r="H365" s="195"/>
      <c r="I365" s="195"/>
      <c r="J365" s="195"/>
      <c r="K365" s="195"/>
      <c r="L365" s="195"/>
      <c r="M365" s="195"/>
      <c r="N365" s="195"/>
      <c r="O365" s="195"/>
      <c r="P365" s="195"/>
      <c r="Q365" s="195"/>
      <c r="R365" s="195"/>
      <c r="S365" s="195"/>
      <c r="T365" s="195"/>
      <c r="U365" s="195"/>
      <c r="V365" s="195"/>
      <c r="W365" s="195"/>
      <c r="X365" s="195"/>
      <c r="Y365" s="195"/>
    </row>
    <row r="366" spans="1:25" ht="12.75" customHeight="1" x14ac:dyDescent="0.3">
      <c r="A366" s="195"/>
      <c r="B366" s="195"/>
      <c r="C366" s="195"/>
      <c r="D366" s="195"/>
      <c r="E366" s="195"/>
      <c r="F366" s="195"/>
      <c r="G366" s="195"/>
      <c r="H366" s="195"/>
      <c r="I366" s="195"/>
      <c r="J366" s="195"/>
      <c r="K366" s="195"/>
      <c r="L366" s="195"/>
      <c r="M366" s="195"/>
      <c r="N366" s="195"/>
      <c r="O366" s="195"/>
      <c r="P366" s="195"/>
      <c r="Q366" s="195"/>
      <c r="R366" s="195"/>
      <c r="S366" s="195"/>
      <c r="T366" s="195"/>
      <c r="U366" s="195"/>
      <c r="V366" s="195"/>
      <c r="W366" s="195"/>
      <c r="X366" s="195"/>
      <c r="Y366" s="195"/>
    </row>
    <row r="367" spans="1:25" ht="12.75" customHeight="1" x14ac:dyDescent="0.3">
      <c r="A367" s="195"/>
      <c r="B367" s="195"/>
      <c r="C367" s="195"/>
      <c r="D367" s="195"/>
      <c r="E367" s="195"/>
      <c r="F367" s="195"/>
      <c r="G367" s="195"/>
      <c r="H367" s="195"/>
      <c r="I367" s="195"/>
      <c r="J367" s="195"/>
      <c r="K367" s="195"/>
      <c r="L367" s="195"/>
      <c r="M367" s="195"/>
      <c r="N367" s="195"/>
      <c r="O367" s="195"/>
      <c r="P367" s="195"/>
      <c r="Q367" s="195"/>
      <c r="R367" s="195"/>
      <c r="S367" s="195"/>
      <c r="T367" s="195"/>
      <c r="U367" s="195"/>
      <c r="V367" s="195"/>
      <c r="W367" s="195"/>
      <c r="X367" s="195"/>
      <c r="Y367" s="195"/>
    </row>
    <row r="368" spans="1:25" ht="12.75" customHeight="1" x14ac:dyDescent="0.3">
      <c r="A368" s="195"/>
      <c r="B368" s="195"/>
      <c r="C368" s="195"/>
      <c r="D368" s="195"/>
      <c r="E368" s="195"/>
      <c r="F368" s="195"/>
      <c r="G368" s="195"/>
      <c r="H368" s="195"/>
      <c r="I368" s="195"/>
      <c r="J368" s="195"/>
      <c r="K368" s="195"/>
      <c r="L368" s="195"/>
      <c r="M368" s="195"/>
      <c r="N368" s="195"/>
      <c r="O368" s="195"/>
      <c r="P368" s="195"/>
      <c r="Q368" s="195"/>
      <c r="R368" s="195"/>
      <c r="S368" s="195"/>
      <c r="T368" s="195"/>
      <c r="U368" s="195"/>
      <c r="V368" s="195"/>
      <c r="W368" s="195"/>
      <c r="X368" s="195"/>
      <c r="Y368" s="195"/>
    </row>
    <row r="369" spans="1:25" ht="12.75" customHeight="1" x14ac:dyDescent="0.3">
      <c r="A369" s="195"/>
      <c r="B369" s="195"/>
      <c r="C369" s="195"/>
      <c r="D369" s="195"/>
      <c r="E369" s="195"/>
      <c r="F369" s="195"/>
      <c r="G369" s="195"/>
      <c r="H369" s="195"/>
      <c r="I369" s="195"/>
      <c r="J369" s="195"/>
      <c r="K369" s="195"/>
      <c r="L369" s="195"/>
      <c r="M369" s="195"/>
      <c r="N369" s="195"/>
      <c r="O369" s="195"/>
      <c r="P369" s="195"/>
      <c r="Q369" s="195"/>
      <c r="R369" s="195"/>
      <c r="S369" s="195"/>
      <c r="T369" s="195"/>
      <c r="U369" s="195"/>
      <c r="V369" s="195"/>
      <c r="W369" s="195"/>
      <c r="X369" s="195"/>
      <c r="Y369" s="195"/>
    </row>
    <row r="370" spans="1:25" ht="12.75" customHeight="1" x14ac:dyDescent="0.3">
      <c r="A370" s="195"/>
      <c r="B370" s="195"/>
      <c r="C370" s="195"/>
      <c r="D370" s="195"/>
      <c r="E370" s="195"/>
      <c r="F370" s="195"/>
      <c r="G370" s="195"/>
      <c r="H370" s="195"/>
      <c r="I370" s="195"/>
      <c r="J370" s="195"/>
      <c r="K370" s="195"/>
      <c r="L370" s="195"/>
      <c r="M370" s="195"/>
      <c r="N370" s="195"/>
      <c r="O370" s="195"/>
      <c r="P370" s="195"/>
      <c r="Q370" s="195"/>
      <c r="R370" s="195"/>
      <c r="S370" s="195"/>
      <c r="T370" s="195"/>
      <c r="U370" s="195"/>
      <c r="V370" s="195"/>
      <c r="W370" s="195"/>
      <c r="X370" s="195"/>
      <c r="Y370" s="195"/>
    </row>
    <row r="371" spans="1:25" ht="12.75" customHeight="1" x14ac:dyDescent="0.3">
      <c r="A371" s="195"/>
      <c r="B371" s="195"/>
      <c r="C371" s="195"/>
      <c r="D371" s="195"/>
      <c r="E371" s="195"/>
      <c r="F371" s="195"/>
      <c r="G371" s="195"/>
      <c r="H371" s="195"/>
      <c r="I371" s="195"/>
      <c r="J371" s="195"/>
      <c r="K371" s="195"/>
      <c r="L371" s="195"/>
      <c r="M371" s="195"/>
      <c r="N371" s="195"/>
      <c r="O371" s="195"/>
      <c r="P371" s="195"/>
      <c r="Q371" s="195"/>
      <c r="R371" s="195"/>
      <c r="S371" s="195"/>
      <c r="T371" s="195"/>
      <c r="U371" s="195"/>
      <c r="V371" s="195"/>
      <c r="W371" s="195"/>
      <c r="X371" s="195"/>
      <c r="Y371" s="195"/>
    </row>
    <row r="372" spans="1:25" ht="12.75" customHeight="1" x14ac:dyDescent="0.3">
      <c r="A372" s="195"/>
      <c r="B372" s="195"/>
      <c r="C372" s="195"/>
      <c r="D372" s="195"/>
      <c r="E372" s="195"/>
      <c r="F372" s="195"/>
      <c r="G372" s="195"/>
      <c r="H372" s="195"/>
      <c r="I372" s="195"/>
      <c r="J372" s="195"/>
      <c r="K372" s="195"/>
      <c r="L372" s="195"/>
      <c r="M372" s="195"/>
      <c r="N372" s="195"/>
      <c r="O372" s="195"/>
      <c r="P372" s="195"/>
      <c r="Q372" s="195"/>
      <c r="R372" s="195"/>
      <c r="S372" s="195"/>
      <c r="T372" s="195"/>
      <c r="U372" s="195"/>
      <c r="V372" s="195"/>
      <c r="W372" s="195"/>
      <c r="X372" s="195"/>
      <c r="Y372" s="195"/>
    </row>
    <row r="373" spans="1:25" ht="12.75" customHeight="1" x14ac:dyDescent="0.3">
      <c r="A373" s="195"/>
      <c r="B373" s="195"/>
      <c r="C373" s="195"/>
      <c r="D373" s="195"/>
      <c r="E373" s="195"/>
      <c r="F373" s="195"/>
      <c r="G373" s="195"/>
      <c r="H373" s="195"/>
      <c r="I373" s="195"/>
      <c r="J373" s="195"/>
      <c r="K373" s="195"/>
      <c r="L373" s="195"/>
      <c r="M373" s="195"/>
      <c r="N373" s="195"/>
      <c r="O373" s="195"/>
      <c r="P373" s="195"/>
      <c r="Q373" s="195"/>
      <c r="R373" s="195"/>
      <c r="S373" s="195"/>
      <c r="T373" s="195"/>
      <c r="U373" s="195"/>
      <c r="V373" s="195"/>
      <c r="W373" s="195"/>
      <c r="X373" s="195"/>
      <c r="Y373" s="195"/>
    </row>
    <row r="374" spans="1:25" ht="12.75" customHeight="1" x14ac:dyDescent="0.3">
      <c r="A374" s="195"/>
      <c r="B374" s="195"/>
      <c r="C374" s="195"/>
      <c r="D374" s="195"/>
      <c r="E374" s="195"/>
      <c r="F374" s="195"/>
      <c r="G374" s="195"/>
      <c r="H374" s="195"/>
      <c r="I374" s="195"/>
      <c r="J374" s="195"/>
      <c r="K374" s="195"/>
      <c r="L374" s="195"/>
      <c r="M374" s="195"/>
      <c r="N374" s="195"/>
      <c r="O374" s="195"/>
      <c r="P374" s="195"/>
      <c r="Q374" s="195"/>
      <c r="R374" s="195"/>
      <c r="S374" s="195"/>
      <c r="T374" s="195"/>
      <c r="U374" s="195"/>
      <c r="V374" s="195"/>
      <c r="W374" s="195"/>
      <c r="X374" s="195"/>
      <c r="Y374" s="195"/>
    </row>
    <row r="375" spans="1:25" ht="12.75" customHeight="1" x14ac:dyDescent="0.3">
      <c r="A375" s="195"/>
      <c r="B375" s="195"/>
      <c r="C375" s="195"/>
      <c r="D375" s="195"/>
      <c r="E375" s="195"/>
      <c r="F375" s="195"/>
      <c r="G375" s="195"/>
      <c r="H375" s="195"/>
      <c r="I375" s="195"/>
      <c r="J375" s="195"/>
      <c r="K375" s="195"/>
      <c r="L375" s="195"/>
      <c r="M375" s="195"/>
      <c r="N375" s="195"/>
      <c r="O375" s="195"/>
      <c r="P375" s="195"/>
      <c r="Q375" s="195"/>
      <c r="R375" s="195"/>
      <c r="S375" s="195"/>
      <c r="T375" s="195"/>
      <c r="U375" s="195"/>
      <c r="V375" s="195"/>
      <c r="W375" s="195"/>
      <c r="X375" s="195"/>
      <c r="Y375" s="195"/>
    </row>
    <row r="376" spans="1:25" ht="12.75" customHeight="1" x14ac:dyDescent="0.3">
      <c r="A376" s="195"/>
      <c r="B376" s="195"/>
      <c r="C376" s="195"/>
      <c r="D376" s="195"/>
      <c r="E376" s="195"/>
      <c r="F376" s="195"/>
      <c r="G376" s="195"/>
      <c r="H376" s="195"/>
      <c r="I376" s="195"/>
      <c r="J376" s="195"/>
      <c r="K376" s="195"/>
      <c r="L376" s="195"/>
      <c r="M376" s="195"/>
      <c r="N376" s="195"/>
      <c r="O376" s="195"/>
      <c r="P376" s="195"/>
      <c r="Q376" s="195"/>
      <c r="R376" s="195"/>
      <c r="S376" s="195"/>
      <c r="T376" s="195"/>
      <c r="U376" s="195"/>
      <c r="V376" s="195"/>
      <c r="W376" s="195"/>
      <c r="X376" s="195"/>
      <c r="Y376" s="195"/>
    </row>
    <row r="377" spans="1:25" ht="12.75" customHeight="1" x14ac:dyDescent="0.3">
      <c r="A377" s="195"/>
      <c r="B377" s="195"/>
      <c r="C377" s="195"/>
      <c r="D377" s="195"/>
      <c r="E377" s="195"/>
      <c r="F377" s="195"/>
      <c r="G377" s="195"/>
      <c r="H377" s="195"/>
      <c r="I377" s="195"/>
      <c r="J377" s="195"/>
      <c r="K377" s="195"/>
      <c r="L377" s="195"/>
      <c r="M377" s="195"/>
      <c r="N377" s="195"/>
      <c r="O377" s="195"/>
      <c r="P377" s="195"/>
      <c r="Q377" s="195"/>
      <c r="R377" s="195"/>
      <c r="S377" s="195"/>
      <c r="T377" s="195"/>
      <c r="U377" s="195"/>
      <c r="V377" s="195"/>
      <c r="W377" s="195"/>
      <c r="X377" s="195"/>
      <c r="Y377" s="195"/>
    </row>
    <row r="378" spans="1:25" ht="12.75" customHeight="1" x14ac:dyDescent="0.3">
      <c r="A378" s="195"/>
      <c r="B378" s="195"/>
      <c r="C378" s="195"/>
      <c r="D378" s="195"/>
      <c r="E378" s="195"/>
      <c r="F378" s="195"/>
      <c r="G378" s="195"/>
      <c r="H378" s="195"/>
      <c r="I378" s="195"/>
      <c r="J378" s="195"/>
      <c r="K378" s="195"/>
      <c r="L378" s="195"/>
      <c r="M378" s="195"/>
      <c r="N378" s="195"/>
      <c r="O378" s="195"/>
      <c r="P378" s="195"/>
      <c r="Q378" s="195"/>
      <c r="R378" s="195"/>
      <c r="S378" s="195"/>
      <c r="T378" s="195"/>
      <c r="U378" s="195"/>
      <c r="V378" s="195"/>
      <c r="W378" s="195"/>
      <c r="X378" s="195"/>
      <c r="Y378" s="195"/>
    </row>
    <row r="379" spans="1:25" ht="12.75" customHeight="1" x14ac:dyDescent="0.3">
      <c r="A379" s="195"/>
      <c r="B379" s="195"/>
      <c r="C379" s="195"/>
      <c r="D379" s="195"/>
      <c r="E379" s="195"/>
      <c r="F379" s="195"/>
      <c r="G379" s="195"/>
      <c r="H379" s="195"/>
      <c r="I379" s="195"/>
      <c r="J379" s="195"/>
      <c r="K379" s="195"/>
      <c r="L379" s="195"/>
      <c r="M379" s="195"/>
      <c r="N379" s="195"/>
      <c r="O379" s="195"/>
      <c r="P379" s="195"/>
      <c r="Q379" s="195"/>
      <c r="R379" s="195"/>
      <c r="S379" s="195"/>
      <c r="T379" s="195"/>
      <c r="U379" s="195"/>
      <c r="V379" s="195"/>
      <c r="W379" s="195"/>
      <c r="X379" s="195"/>
      <c r="Y379" s="195"/>
    </row>
    <row r="380" spans="1:25" ht="12.75" customHeight="1" x14ac:dyDescent="0.3">
      <c r="A380" s="195"/>
      <c r="B380" s="195"/>
      <c r="C380" s="195"/>
      <c r="D380" s="195"/>
      <c r="E380" s="195"/>
      <c r="F380" s="195"/>
      <c r="G380" s="195"/>
      <c r="H380" s="195"/>
      <c r="I380" s="195"/>
      <c r="J380" s="195"/>
      <c r="K380" s="195"/>
      <c r="L380" s="195"/>
      <c r="M380" s="195"/>
      <c r="N380" s="195"/>
      <c r="O380" s="195"/>
      <c r="P380" s="195"/>
      <c r="Q380" s="195"/>
      <c r="R380" s="195"/>
      <c r="S380" s="195"/>
      <c r="T380" s="195"/>
      <c r="U380" s="195"/>
      <c r="V380" s="195"/>
      <c r="W380" s="195"/>
      <c r="X380" s="195"/>
      <c r="Y380" s="195"/>
    </row>
    <row r="381" spans="1:25" ht="12.75" customHeight="1" x14ac:dyDescent="0.3">
      <c r="A381" s="195"/>
      <c r="B381" s="195"/>
      <c r="C381" s="195"/>
      <c r="D381" s="195"/>
      <c r="E381" s="195"/>
      <c r="F381" s="195"/>
      <c r="G381" s="195"/>
      <c r="H381" s="195"/>
      <c r="I381" s="195"/>
      <c r="J381" s="195"/>
      <c r="K381" s="195"/>
      <c r="L381" s="195"/>
      <c r="M381" s="195"/>
      <c r="N381" s="195"/>
      <c r="O381" s="195"/>
      <c r="P381" s="195"/>
      <c r="Q381" s="195"/>
      <c r="R381" s="195"/>
      <c r="S381" s="195"/>
      <c r="T381" s="195"/>
      <c r="U381" s="195"/>
      <c r="V381" s="195"/>
      <c r="W381" s="195"/>
      <c r="X381" s="195"/>
      <c r="Y381" s="195"/>
    </row>
    <row r="382" spans="1:25" ht="12.75" customHeight="1" x14ac:dyDescent="0.3">
      <c r="A382" s="195"/>
      <c r="B382" s="195"/>
      <c r="C382" s="195"/>
      <c r="D382" s="195"/>
      <c r="E382" s="195"/>
      <c r="F382" s="195"/>
      <c r="G382" s="195"/>
      <c r="H382" s="195"/>
      <c r="I382" s="195"/>
      <c r="J382" s="195"/>
      <c r="K382" s="195"/>
      <c r="L382" s="195"/>
      <c r="M382" s="195"/>
      <c r="N382" s="195"/>
      <c r="O382" s="195"/>
      <c r="P382" s="195"/>
      <c r="Q382" s="195"/>
      <c r="R382" s="195"/>
      <c r="S382" s="195"/>
      <c r="T382" s="195"/>
      <c r="U382" s="195"/>
      <c r="V382" s="195"/>
      <c r="W382" s="195"/>
      <c r="X382" s="195"/>
      <c r="Y382" s="195"/>
    </row>
    <row r="383" spans="1:25" ht="12.75" customHeight="1" x14ac:dyDescent="0.3">
      <c r="A383" s="195"/>
      <c r="B383" s="195"/>
      <c r="C383" s="195"/>
      <c r="D383" s="195"/>
      <c r="E383" s="195"/>
      <c r="F383" s="195"/>
      <c r="G383" s="195"/>
      <c r="H383" s="195"/>
      <c r="I383" s="195"/>
      <c r="J383" s="195"/>
      <c r="K383" s="195"/>
      <c r="L383" s="195"/>
      <c r="M383" s="195"/>
      <c r="N383" s="195"/>
      <c r="O383" s="195"/>
      <c r="P383" s="195"/>
      <c r="Q383" s="195"/>
      <c r="R383" s="195"/>
      <c r="S383" s="195"/>
      <c r="T383" s="195"/>
      <c r="U383" s="195"/>
      <c r="V383" s="195"/>
      <c r="W383" s="195"/>
      <c r="X383" s="195"/>
      <c r="Y383" s="195"/>
    </row>
    <row r="384" spans="1:25" ht="12.75" customHeight="1" x14ac:dyDescent="0.3">
      <c r="A384" s="195"/>
      <c r="B384" s="195"/>
      <c r="C384" s="195"/>
      <c r="D384" s="195"/>
      <c r="E384" s="195"/>
      <c r="F384" s="195"/>
      <c r="G384" s="195"/>
      <c r="H384" s="195"/>
      <c r="I384" s="195"/>
      <c r="J384" s="195"/>
      <c r="K384" s="195"/>
      <c r="L384" s="195"/>
      <c r="M384" s="195"/>
      <c r="N384" s="195"/>
      <c r="O384" s="195"/>
      <c r="P384" s="195"/>
      <c r="Q384" s="195"/>
      <c r="R384" s="195"/>
      <c r="S384" s="195"/>
      <c r="T384" s="195"/>
      <c r="U384" s="195"/>
      <c r="V384" s="195"/>
      <c r="W384" s="195"/>
      <c r="X384" s="195"/>
      <c r="Y384" s="195"/>
    </row>
    <row r="385" spans="1:25" ht="12.75" customHeight="1" x14ac:dyDescent="0.3">
      <c r="A385" s="195"/>
      <c r="B385" s="195"/>
      <c r="C385" s="195"/>
      <c r="D385" s="195"/>
      <c r="E385" s="195"/>
      <c r="F385" s="195"/>
      <c r="G385" s="195"/>
      <c r="H385" s="195"/>
      <c r="I385" s="195"/>
      <c r="J385" s="195"/>
      <c r="K385" s="195"/>
      <c r="L385" s="195"/>
      <c r="M385" s="195"/>
      <c r="N385" s="195"/>
      <c r="O385" s="195"/>
      <c r="P385" s="195"/>
      <c r="Q385" s="195"/>
      <c r="R385" s="195"/>
      <c r="S385" s="195"/>
      <c r="T385" s="195"/>
      <c r="U385" s="195"/>
      <c r="V385" s="195"/>
      <c r="W385" s="195"/>
      <c r="X385" s="195"/>
      <c r="Y385" s="195"/>
    </row>
    <row r="386" spans="1:25" ht="12.75" customHeight="1" x14ac:dyDescent="0.3">
      <c r="A386" s="195"/>
      <c r="B386" s="195"/>
      <c r="C386" s="195"/>
      <c r="D386" s="195"/>
      <c r="E386" s="195"/>
      <c r="F386" s="195"/>
      <c r="G386" s="195"/>
      <c r="H386" s="195"/>
      <c r="I386" s="195"/>
      <c r="J386" s="195"/>
      <c r="K386" s="195"/>
      <c r="L386" s="195"/>
      <c r="M386" s="195"/>
      <c r="N386" s="195"/>
      <c r="O386" s="195"/>
      <c r="P386" s="195"/>
      <c r="Q386" s="195"/>
      <c r="R386" s="195"/>
      <c r="S386" s="195"/>
      <c r="T386" s="195"/>
      <c r="U386" s="195"/>
      <c r="V386" s="195"/>
      <c r="W386" s="195"/>
      <c r="X386" s="195"/>
      <c r="Y386" s="195"/>
    </row>
    <row r="387" spans="1:25" ht="12.75" customHeight="1" x14ac:dyDescent="0.3">
      <c r="A387" s="195"/>
      <c r="B387" s="195"/>
      <c r="C387" s="195"/>
      <c r="D387" s="195"/>
      <c r="E387" s="195"/>
      <c r="F387" s="195"/>
      <c r="G387" s="195"/>
      <c r="H387" s="195"/>
      <c r="I387" s="195"/>
      <c r="J387" s="195"/>
      <c r="K387" s="195"/>
      <c r="L387" s="195"/>
      <c r="M387" s="195"/>
      <c r="N387" s="195"/>
      <c r="O387" s="195"/>
      <c r="P387" s="195"/>
      <c r="Q387" s="195"/>
      <c r="R387" s="195"/>
      <c r="S387" s="195"/>
      <c r="T387" s="195"/>
      <c r="U387" s="195"/>
      <c r="V387" s="195"/>
      <c r="W387" s="195"/>
      <c r="X387" s="195"/>
      <c r="Y387" s="195"/>
    </row>
    <row r="388" spans="1:25" ht="12.75" customHeight="1" x14ac:dyDescent="0.3">
      <c r="A388" s="195"/>
      <c r="B388" s="195"/>
      <c r="C388" s="195"/>
      <c r="D388" s="195"/>
      <c r="E388" s="195"/>
      <c r="F388" s="195"/>
      <c r="G388" s="195"/>
      <c r="H388" s="195"/>
      <c r="I388" s="195"/>
      <c r="J388" s="195"/>
      <c r="K388" s="195"/>
      <c r="L388" s="195"/>
      <c r="M388" s="195"/>
      <c r="N388" s="195"/>
      <c r="O388" s="195"/>
      <c r="P388" s="195"/>
      <c r="Q388" s="195"/>
      <c r="R388" s="195"/>
      <c r="S388" s="195"/>
      <c r="T388" s="195"/>
      <c r="U388" s="195"/>
      <c r="V388" s="195"/>
      <c r="W388" s="195"/>
      <c r="X388" s="195"/>
      <c r="Y388" s="195"/>
    </row>
    <row r="389" spans="1:25" ht="12.75" customHeight="1" x14ac:dyDescent="0.3">
      <c r="A389" s="195"/>
      <c r="B389" s="195"/>
      <c r="C389" s="195"/>
      <c r="D389" s="195"/>
      <c r="E389" s="195"/>
      <c r="F389" s="195"/>
      <c r="G389" s="195"/>
      <c r="H389" s="195"/>
      <c r="I389" s="195"/>
      <c r="J389" s="195"/>
      <c r="K389" s="195"/>
      <c r="L389" s="195"/>
      <c r="M389" s="195"/>
      <c r="N389" s="195"/>
      <c r="O389" s="195"/>
      <c r="P389" s="195"/>
      <c r="Q389" s="195"/>
      <c r="R389" s="195"/>
      <c r="S389" s="195"/>
      <c r="T389" s="195"/>
      <c r="U389" s="195"/>
      <c r="V389" s="195"/>
      <c r="W389" s="195"/>
      <c r="X389" s="195"/>
      <c r="Y389" s="195"/>
    </row>
    <row r="390" spans="1:25" ht="12.75" customHeight="1" x14ac:dyDescent="0.3">
      <c r="A390" s="195"/>
      <c r="B390" s="195"/>
      <c r="C390" s="195"/>
      <c r="D390" s="195"/>
      <c r="E390" s="195"/>
      <c r="F390" s="195"/>
      <c r="G390" s="195"/>
      <c r="H390" s="195"/>
      <c r="I390" s="195"/>
      <c r="J390" s="195"/>
      <c r="K390" s="195"/>
      <c r="L390" s="195"/>
      <c r="M390" s="195"/>
      <c r="N390" s="195"/>
      <c r="O390" s="195"/>
      <c r="P390" s="195"/>
      <c r="Q390" s="195"/>
      <c r="R390" s="195"/>
      <c r="S390" s="195"/>
      <c r="T390" s="195"/>
      <c r="U390" s="195"/>
      <c r="V390" s="195"/>
      <c r="W390" s="195"/>
      <c r="X390" s="195"/>
      <c r="Y390" s="195"/>
    </row>
    <row r="391" spans="1:25" ht="12.75" customHeight="1" x14ac:dyDescent="0.3">
      <c r="A391" s="195"/>
      <c r="B391" s="195"/>
      <c r="C391" s="195"/>
      <c r="D391" s="195"/>
      <c r="E391" s="195"/>
      <c r="F391" s="195"/>
      <c r="G391" s="195"/>
      <c r="H391" s="195"/>
      <c r="I391" s="195"/>
      <c r="J391" s="195"/>
      <c r="K391" s="195"/>
      <c r="L391" s="195"/>
      <c r="M391" s="195"/>
      <c r="N391" s="195"/>
      <c r="O391" s="195"/>
      <c r="P391" s="195"/>
      <c r="Q391" s="195"/>
      <c r="R391" s="195"/>
      <c r="S391" s="195"/>
      <c r="T391" s="195"/>
      <c r="U391" s="195"/>
      <c r="V391" s="195"/>
      <c r="W391" s="195"/>
      <c r="X391" s="195"/>
      <c r="Y391" s="195"/>
    </row>
    <row r="392" spans="1:25" ht="12.75" customHeight="1" x14ac:dyDescent="0.3">
      <c r="A392" s="195"/>
      <c r="B392" s="195"/>
      <c r="C392" s="195"/>
      <c r="D392" s="195"/>
      <c r="E392" s="195"/>
      <c r="F392" s="195"/>
      <c r="G392" s="195"/>
      <c r="H392" s="195"/>
      <c r="I392" s="195"/>
      <c r="J392" s="195"/>
      <c r="K392" s="195"/>
      <c r="L392" s="195"/>
      <c r="M392" s="195"/>
      <c r="N392" s="195"/>
      <c r="O392" s="195"/>
      <c r="P392" s="195"/>
      <c r="Q392" s="195"/>
      <c r="R392" s="195"/>
      <c r="S392" s="195"/>
      <c r="T392" s="195"/>
      <c r="U392" s="195"/>
      <c r="V392" s="195"/>
      <c r="W392" s="195"/>
      <c r="X392" s="195"/>
      <c r="Y392" s="195"/>
    </row>
    <row r="393" spans="1:25" ht="12.75" customHeight="1" x14ac:dyDescent="0.3">
      <c r="A393" s="195"/>
      <c r="B393" s="195"/>
      <c r="C393" s="195"/>
      <c r="D393" s="195"/>
      <c r="E393" s="195"/>
      <c r="F393" s="195"/>
      <c r="G393" s="195"/>
      <c r="H393" s="195"/>
      <c r="I393" s="195"/>
      <c r="J393" s="195"/>
      <c r="K393" s="195"/>
      <c r="L393" s="195"/>
      <c r="M393" s="195"/>
      <c r="N393" s="195"/>
      <c r="O393" s="195"/>
      <c r="P393" s="195"/>
      <c r="Q393" s="195"/>
      <c r="R393" s="195"/>
      <c r="S393" s="195"/>
      <c r="T393" s="195"/>
      <c r="U393" s="195"/>
      <c r="V393" s="195"/>
      <c r="W393" s="195"/>
      <c r="X393" s="195"/>
      <c r="Y393" s="195"/>
    </row>
    <row r="394" spans="1:25" ht="12.75" customHeight="1" x14ac:dyDescent="0.3">
      <c r="A394" s="195"/>
      <c r="B394" s="195"/>
      <c r="C394" s="195"/>
      <c r="D394" s="195"/>
      <c r="E394" s="195"/>
      <c r="F394" s="195"/>
      <c r="G394" s="195"/>
      <c r="H394" s="195"/>
      <c r="I394" s="195"/>
      <c r="J394" s="195"/>
      <c r="K394" s="195"/>
      <c r="L394" s="195"/>
      <c r="M394" s="195"/>
      <c r="N394" s="195"/>
      <c r="O394" s="195"/>
      <c r="P394" s="195"/>
      <c r="Q394" s="195"/>
      <c r="R394" s="195"/>
      <c r="S394" s="195"/>
      <c r="T394" s="195"/>
      <c r="U394" s="195"/>
      <c r="V394" s="195"/>
      <c r="W394" s="195"/>
      <c r="X394" s="195"/>
      <c r="Y394" s="195"/>
    </row>
    <row r="395" spans="1:25" ht="12.75" customHeight="1" x14ac:dyDescent="0.3">
      <c r="A395" s="195"/>
      <c r="B395" s="195"/>
      <c r="C395" s="195"/>
      <c r="D395" s="195"/>
      <c r="E395" s="195"/>
      <c r="F395" s="195"/>
      <c r="G395" s="195"/>
      <c r="H395" s="195"/>
      <c r="I395" s="195"/>
      <c r="J395" s="195"/>
      <c r="K395" s="195"/>
      <c r="L395" s="195"/>
      <c r="M395" s="195"/>
      <c r="N395" s="195"/>
      <c r="O395" s="195"/>
      <c r="P395" s="195"/>
      <c r="Q395" s="195"/>
      <c r="R395" s="195"/>
      <c r="S395" s="195"/>
      <c r="T395" s="195"/>
      <c r="U395" s="195"/>
      <c r="V395" s="195"/>
      <c r="W395" s="195"/>
      <c r="X395" s="195"/>
      <c r="Y395" s="195"/>
    </row>
    <row r="396" spans="1:25" ht="12.75" customHeight="1" x14ac:dyDescent="0.3">
      <c r="A396" s="195"/>
      <c r="B396" s="195"/>
      <c r="C396" s="195"/>
      <c r="D396" s="195"/>
      <c r="E396" s="195"/>
      <c r="F396" s="195"/>
      <c r="G396" s="195"/>
      <c r="H396" s="195"/>
      <c r="I396" s="195"/>
      <c r="J396" s="195"/>
      <c r="K396" s="195"/>
      <c r="L396" s="195"/>
      <c r="M396" s="195"/>
      <c r="N396" s="195"/>
      <c r="O396" s="195"/>
      <c r="P396" s="195"/>
      <c r="Q396" s="195"/>
      <c r="R396" s="195"/>
      <c r="S396" s="195"/>
      <c r="T396" s="195"/>
      <c r="U396" s="195"/>
      <c r="V396" s="195"/>
      <c r="W396" s="195"/>
      <c r="X396" s="195"/>
      <c r="Y396" s="195"/>
    </row>
    <row r="397" spans="1:25" ht="12.75" customHeight="1" x14ac:dyDescent="0.3">
      <c r="A397" s="195"/>
      <c r="B397" s="195"/>
      <c r="C397" s="195"/>
      <c r="D397" s="195"/>
      <c r="E397" s="195"/>
      <c r="F397" s="195"/>
      <c r="G397" s="195"/>
      <c r="H397" s="195"/>
      <c r="I397" s="195"/>
      <c r="J397" s="195"/>
      <c r="K397" s="195"/>
      <c r="L397" s="195"/>
      <c r="M397" s="195"/>
      <c r="N397" s="195"/>
      <c r="O397" s="195"/>
      <c r="P397" s="195"/>
      <c r="Q397" s="195"/>
      <c r="R397" s="195"/>
      <c r="S397" s="195"/>
      <c r="T397" s="195"/>
      <c r="U397" s="195"/>
      <c r="V397" s="195"/>
      <c r="W397" s="195"/>
      <c r="X397" s="195"/>
      <c r="Y397" s="195"/>
    </row>
    <row r="398" spans="1:25" ht="12.75" customHeight="1" x14ac:dyDescent="0.3">
      <c r="A398" s="195"/>
      <c r="B398" s="195"/>
      <c r="C398" s="195"/>
      <c r="D398" s="195"/>
      <c r="E398" s="195"/>
      <c r="F398" s="195"/>
      <c r="G398" s="195"/>
      <c r="H398" s="195"/>
      <c r="I398" s="195"/>
      <c r="J398" s="195"/>
      <c r="K398" s="195"/>
      <c r="L398" s="195"/>
      <c r="M398" s="195"/>
      <c r="N398" s="195"/>
      <c r="O398" s="195"/>
      <c r="P398" s="195"/>
      <c r="Q398" s="195"/>
      <c r="R398" s="195"/>
      <c r="S398" s="195"/>
      <c r="T398" s="195"/>
      <c r="U398" s="195"/>
      <c r="V398" s="195"/>
      <c r="W398" s="195"/>
      <c r="X398" s="195"/>
      <c r="Y398" s="195"/>
    </row>
    <row r="399" spans="1:25" ht="12.75" customHeight="1" x14ac:dyDescent="0.3">
      <c r="A399" s="195"/>
      <c r="B399" s="195"/>
      <c r="C399" s="195"/>
      <c r="D399" s="195"/>
      <c r="E399" s="195"/>
      <c r="F399" s="195"/>
      <c r="G399" s="195"/>
      <c r="H399" s="195"/>
      <c r="I399" s="195"/>
      <c r="J399" s="195"/>
      <c r="K399" s="195"/>
      <c r="L399" s="195"/>
      <c r="M399" s="195"/>
      <c r="N399" s="195"/>
      <c r="O399" s="195"/>
      <c r="P399" s="195"/>
      <c r="Q399" s="195"/>
      <c r="R399" s="195"/>
      <c r="S399" s="195"/>
      <c r="T399" s="195"/>
      <c r="U399" s="195"/>
      <c r="V399" s="195"/>
      <c r="W399" s="195"/>
      <c r="X399" s="195"/>
      <c r="Y399" s="195"/>
    </row>
    <row r="400" spans="1:25" ht="12.75" customHeight="1" x14ac:dyDescent="0.3">
      <c r="A400" s="195"/>
      <c r="B400" s="195"/>
      <c r="C400" s="195"/>
      <c r="D400" s="195"/>
      <c r="E400" s="195"/>
      <c r="F400" s="195"/>
      <c r="G400" s="195"/>
      <c r="H400" s="195"/>
      <c r="I400" s="195"/>
      <c r="J400" s="195"/>
      <c r="K400" s="195"/>
      <c r="L400" s="195"/>
      <c r="M400" s="195"/>
      <c r="N400" s="195"/>
      <c r="O400" s="195"/>
      <c r="P400" s="195"/>
      <c r="Q400" s="195"/>
      <c r="R400" s="195"/>
      <c r="S400" s="195"/>
      <c r="T400" s="195"/>
      <c r="U400" s="195"/>
      <c r="V400" s="195"/>
      <c r="W400" s="195"/>
      <c r="X400" s="195"/>
      <c r="Y400" s="195"/>
    </row>
    <row r="401" spans="1:25" ht="12.75" customHeight="1" x14ac:dyDescent="0.3">
      <c r="A401" s="195"/>
      <c r="B401" s="195"/>
      <c r="C401" s="195"/>
      <c r="D401" s="195"/>
      <c r="E401" s="195"/>
      <c r="F401" s="195"/>
      <c r="G401" s="195"/>
      <c r="H401" s="195"/>
      <c r="I401" s="195"/>
      <c r="J401" s="195"/>
      <c r="K401" s="195"/>
      <c r="L401" s="195"/>
      <c r="M401" s="195"/>
      <c r="N401" s="195"/>
      <c r="O401" s="195"/>
      <c r="P401" s="195"/>
      <c r="Q401" s="195"/>
      <c r="R401" s="195"/>
      <c r="S401" s="195"/>
      <c r="T401" s="195"/>
      <c r="U401" s="195"/>
      <c r="V401" s="195"/>
      <c r="W401" s="195"/>
      <c r="X401" s="195"/>
      <c r="Y401" s="195"/>
    </row>
    <row r="402" spans="1:25" ht="12.75" customHeight="1" x14ac:dyDescent="0.3">
      <c r="A402" s="195"/>
      <c r="B402" s="195"/>
      <c r="C402" s="195"/>
      <c r="D402" s="195"/>
      <c r="E402" s="195"/>
      <c r="F402" s="195"/>
      <c r="G402" s="195"/>
      <c r="H402" s="195"/>
      <c r="I402" s="195"/>
      <c r="J402" s="195"/>
      <c r="K402" s="195"/>
      <c r="L402" s="195"/>
      <c r="M402" s="195"/>
      <c r="N402" s="195"/>
      <c r="O402" s="195"/>
      <c r="P402" s="195"/>
      <c r="Q402" s="195"/>
      <c r="R402" s="195"/>
      <c r="S402" s="195"/>
      <c r="T402" s="195"/>
      <c r="U402" s="195"/>
      <c r="V402" s="195"/>
      <c r="W402" s="195"/>
      <c r="X402" s="195"/>
      <c r="Y402" s="195"/>
    </row>
    <row r="403" spans="1:25" ht="12.75" customHeight="1" x14ac:dyDescent="0.3">
      <c r="A403" s="195"/>
      <c r="B403" s="195"/>
      <c r="C403" s="195"/>
      <c r="D403" s="195"/>
      <c r="E403" s="195"/>
      <c r="F403" s="195"/>
      <c r="G403" s="195"/>
      <c r="H403" s="195"/>
      <c r="I403" s="195"/>
      <c r="J403" s="195"/>
      <c r="K403" s="195"/>
      <c r="L403" s="195"/>
      <c r="M403" s="195"/>
      <c r="N403" s="195"/>
      <c r="O403" s="195"/>
      <c r="P403" s="195"/>
      <c r="Q403" s="195"/>
      <c r="R403" s="195"/>
      <c r="S403" s="195"/>
      <c r="T403" s="195"/>
      <c r="U403" s="195"/>
      <c r="V403" s="195"/>
      <c r="W403" s="195"/>
      <c r="X403" s="195"/>
      <c r="Y403" s="195"/>
    </row>
    <row r="404" spans="1:25" ht="12.75" customHeight="1" x14ac:dyDescent="0.3">
      <c r="A404" s="195"/>
      <c r="B404" s="195"/>
      <c r="C404" s="195"/>
      <c r="D404" s="195"/>
      <c r="E404" s="195"/>
      <c r="F404" s="195"/>
      <c r="G404" s="195"/>
      <c r="H404" s="195"/>
      <c r="I404" s="195"/>
      <c r="J404" s="195"/>
      <c r="K404" s="195"/>
      <c r="L404" s="195"/>
      <c r="M404" s="195"/>
      <c r="N404" s="195"/>
      <c r="O404" s="195"/>
      <c r="P404" s="195"/>
      <c r="Q404" s="195"/>
      <c r="R404" s="195"/>
      <c r="S404" s="195"/>
      <c r="T404" s="195"/>
      <c r="U404" s="195"/>
      <c r="V404" s="195"/>
      <c r="W404" s="195"/>
      <c r="X404" s="195"/>
      <c r="Y404" s="195"/>
    </row>
    <row r="405" spans="1:25" ht="12.75" customHeight="1" x14ac:dyDescent="0.3">
      <c r="A405" s="195"/>
      <c r="B405" s="195"/>
      <c r="C405" s="195"/>
      <c r="D405" s="195"/>
      <c r="E405" s="195"/>
      <c r="F405" s="195"/>
      <c r="G405" s="195"/>
      <c r="H405" s="195"/>
      <c r="I405" s="195"/>
      <c r="J405" s="195"/>
      <c r="K405" s="195"/>
      <c r="L405" s="195"/>
      <c r="M405" s="195"/>
      <c r="N405" s="195"/>
      <c r="O405" s="195"/>
      <c r="P405" s="195"/>
      <c r="Q405" s="195"/>
      <c r="R405" s="195"/>
      <c r="S405" s="195"/>
      <c r="T405" s="195"/>
      <c r="U405" s="195"/>
      <c r="V405" s="195"/>
      <c r="W405" s="195"/>
      <c r="X405" s="195"/>
      <c r="Y405" s="195"/>
    </row>
    <row r="406" spans="1:25" ht="12.75" customHeight="1" x14ac:dyDescent="0.3">
      <c r="A406" s="195"/>
      <c r="B406" s="195"/>
      <c r="C406" s="195"/>
      <c r="D406" s="195"/>
      <c r="E406" s="195"/>
      <c r="F406" s="195"/>
      <c r="G406" s="195"/>
      <c r="H406" s="195"/>
      <c r="I406" s="195"/>
      <c r="J406" s="195"/>
      <c r="K406" s="195"/>
      <c r="L406" s="195"/>
      <c r="M406" s="195"/>
      <c r="N406" s="195"/>
      <c r="O406" s="195"/>
      <c r="P406" s="195"/>
      <c r="Q406" s="195"/>
      <c r="R406" s="195"/>
      <c r="S406" s="195"/>
      <c r="T406" s="195"/>
      <c r="U406" s="195"/>
      <c r="V406" s="195"/>
      <c r="W406" s="195"/>
      <c r="X406" s="195"/>
      <c r="Y406" s="195"/>
    </row>
    <row r="407" spans="1:25" ht="12.75" customHeight="1" x14ac:dyDescent="0.3">
      <c r="A407" s="195"/>
      <c r="B407" s="195"/>
      <c r="C407" s="195"/>
      <c r="D407" s="195"/>
      <c r="E407" s="195"/>
      <c r="F407" s="195"/>
      <c r="G407" s="195"/>
      <c r="H407" s="195"/>
      <c r="I407" s="195"/>
      <c r="J407" s="195"/>
      <c r="K407" s="195"/>
      <c r="L407" s="195"/>
      <c r="M407" s="195"/>
      <c r="N407" s="195"/>
      <c r="O407" s="195"/>
      <c r="P407" s="195"/>
      <c r="Q407" s="195"/>
      <c r="R407" s="195"/>
      <c r="S407" s="195"/>
      <c r="T407" s="195"/>
      <c r="U407" s="195"/>
      <c r="V407" s="195"/>
      <c r="W407" s="195"/>
      <c r="X407" s="195"/>
      <c r="Y407" s="195"/>
    </row>
    <row r="408" spans="1:25" ht="12.75" customHeight="1" x14ac:dyDescent="0.3">
      <c r="A408" s="195"/>
      <c r="B408" s="195"/>
      <c r="C408" s="195"/>
      <c r="D408" s="195"/>
      <c r="E408" s="195"/>
      <c r="F408" s="195"/>
      <c r="G408" s="195"/>
      <c r="H408" s="195"/>
      <c r="I408" s="195"/>
      <c r="J408" s="195"/>
      <c r="K408" s="195"/>
      <c r="L408" s="195"/>
      <c r="M408" s="195"/>
      <c r="N408" s="195"/>
      <c r="O408" s="195"/>
      <c r="P408" s="195"/>
      <c r="Q408" s="195"/>
      <c r="R408" s="195"/>
      <c r="S408" s="195"/>
      <c r="T408" s="195"/>
      <c r="U408" s="195"/>
      <c r="V408" s="195"/>
      <c r="W408" s="195"/>
      <c r="X408" s="195"/>
      <c r="Y408" s="195"/>
    </row>
    <row r="409" spans="1:25" ht="12.75" customHeight="1" x14ac:dyDescent="0.3">
      <c r="A409" s="195"/>
      <c r="B409" s="195"/>
      <c r="C409" s="195"/>
      <c r="D409" s="195"/>
      <c r="E409" s="195"/>
      <c r="F409" s="195"/>
      <c r="G409" s="195"/>
      <c r="H409" s="195"/>
      <c r="I409" s="195"/>
      <c r="J409" s="195"/>
      <c r="K409" s="195"/>
      <c r="L409" s="195"/>
      <c r="M409" s="195"/>
      <c r="N409" s="195"/>
      <c r="O409" s="195"/>
      <c r="P409" s="195"/>
      <c r="Q409" s="195"/>
      <c r="R409" s="195"/>
      <c r="S409" s="195"/>
      <c r="T409" s="195"/>
      <c r="U409" s="195"/>
      <c r="V409" s="195"/>
      <c r="W409" s="195"/>
      <c r="X409" s="195"/>
      <c r="Y409" s="195"/>
    </row>
    <row r="410" spans="1:25" ht="12.75" customHeight="1" x14ac:dyDescent="0.3">
      <c r="A410" s="195"/>
      <c r="B410" s="195"/>
      <c r="C410" s="195"/>
      <c r="D410" s="195"/>
      <c r="E410" s="195"/>
      <c r="F410" s="195"/>
      <c r="G410" s="195"/>
      <c r="H410" s="195"/>
      <c r="I410" s="195"/>
      <c r="J410" s="195"/>
      <c r="K410" s="195"/>
      <c r="L410" s="195"/>
      <c r="M410" s="195"/>
      <c r="N410" s="195"/>
      <c r="O410" s="195"/>
      <c r="P410" s="195"/>
      <c r="Q410" s="195"/>
      <c r="R410" s="195"/>
      <c r="S410" s="195"/>
      <c r="T410" s="195"/>
      <c r="U410" s="195"/>
      <c r="V410" s="195"/>
      <c r="W410" s="195"/>
      <c r="X410" s="195"/>
      <c r="Y410" s="195"/>
    </row>
    <row r="411" spans="1:25" ht="12.75" customHeight="1" x14ac:dyDescent="0.3">
      <c r="A411" s="195"/>
      <c r="B411" s="195"/>
      <c r="C411" s="195"/>
      <c r="D411" s="195"/>
      <c r="E411" s="195"/>
      <c r="F411" s="195"/>
      <c r="G411" s="195"/>
      <c r="H411" s="195"/>
      <c r="I411" s="195"/>
      <c r="J411" s="195"/>
      <c r="K411" s="195"/>
      <c r="L411" s="195"/>
      <c r="M411" s="195"/>
      <c r="N411" s="195"/>
      <c r="O411" s="195"/>
      <c r="P411" s="195"/>
      <c r="Q411" s="195"/>
      <c r="R411" s="195"/>
      <c r="S411" s="195"/>
      <c r="T411" s="195"/>
      <c r="U411" s="195"/>
      <c r="V411" s="195"/>
      <c r="W411" s="195"/>
      <c r="X411" s="195"/>
      <c r="Y411" s="195"/>
    </row>
    <row r="412" spans="1:25" ht="12.75" customHeight="1" x14ac:dyDescent="0.3">
      <c r="A412" s="195"/>
      <c r="B412" s="195"/>
      <c r="C412" s="195"/>
      <c r="D412" s="195"/>
      <c r="E412" s="195"/>
      <c r="F412" s="195"/>
      <c r="G412" s="195"/>
      <c r="H412" s="195"/>
      <c r="I412" s="195"/>
      <c r="J412" s="195"/>
      <c r="K412" s="195"/>
      <c r="L412" s="195"/>
      <c r="M412" s="195"/>
      <c r="N412" s="195"/>
      <c r="O412" s="195"/>
      <c r="P412" s="195"/>
      <c r="Q412" s="195"/>
      <c r="R412" s="195"/>
      <c r="S412" s="195"/>
      <c r="T412" s="195"/>
      <c r="U412" s="195"/>
      <c r="V412" s="195"/>
      <c r="W412" s="195"/>
      <c r="X412" s="195"/>
      <c r="Y412" s="195"/>
    </row>
    <row r="413" spans="1:25" ht="12.75" customHeight="1" x14ac:dyDescent="0.3">
      <c r="A413" s="195"/>
      <c r="B413" s="195"/>
      <c r="C413" s="195"/>
      <c r="D413" s="195"/>
      <c r="E413" s="195"/>
      <c r="F413" s="195"/>
      <c r="G413" s="195"/>
      <c r="H413" s="195"/>
      <c r="I413" s="195"/>
      <c r="J413" s="195"/>
      <c r="K413" s="195"/>
      <c r="L413" s="195"/>
      <c r="M413" s="195"/>
      <c r="N413" s="195"/>
      <c r="O413" s="195"/>
      <c r="P413" s="195"/>
      <c r="Q413" s="195"/>
      <c r="R413" s="195"/>
      <c r="S413" s="195"/>
      <c r="T413" s="195"/>
      <c r="U413" s="195"/>
      <c r="V413" s="195"/>
      <c r="W413" s="195"/>
      <c r="X413" s="195"/>
      <c r="Y413" s="195"/>
    </row>
    <row r="414" spans="1:25" ht="12.75" customHeight="1" x14ac:dyDescent="0.3">
      <c r="A414" s="195"/>
      <c r="B414" s="195"/>
      <c r="C414" s="195"/>
      <c r="D414" s="195"/>
      <c r="E414" s="195"/>
      <c r="F414" s="195"/>
      <c r="G414" s="195"/>
      <c r="H414" s="195"/>
      <c r="I414" s="195"/>
      <c r="J414" s="195"/>
      <c r="K414" s="195"/>
      <c r="L414" s="195"/>
      <c r="M414" s="195"/>
      <c r="N414" s="195"/>
      <c r="O414" s="195"/>
      <c r="P414" s="195"/>
      <c r="Q414" s="195"/>
      <c r="R414" s="195"/>
      <c r="S414" s="195"/>
      <c r="T414" s="195"/>
      <c r="U414" s="195"/>
      <c r="V414" s="195"/>
      <c r="W414" s="195"/>
      <c r="X414" s="195"/>
      <c r="Y414" s="195"/>
    </row>
    <row r="415" spans="1:25" ht="12.75" customHeight="1" x14ac:dyDescent="0.3">
      <c r="A415" s="195"/>
      <c r="B415" s="195"/>
      <c r="C415" s="195"/>
      <c r="D415" s="195"/>
      <c r="E415" s="195"/>
      <c r="F415" s="195"/>
      <c r="G415" s="195"/>
      <c r="H415" s="195"/>
      <c r="I415" s="195"/>
      <c r="J415" s="195"/>
      <c r="K415" s="195"/>
      <c r="L415" s="195"/>
      <c r="M415" s="195"/>
      <c r="N415" s="195"/>
      <c r="O415" s="195"/>
      <c r="P415" s="195"/>
      <c r="Q415" s="195"/>
      <c r="R415" s="195"/>
      <c r="S415" s="195"/>
      <c r="T415" s="195"/>
      <c r="U415" s="195"/>
      <c r="V415" s="195"/>
      <c r="W415" s="195"/>
      <c r="X415" s="195"/>
      <c r="Y415" s="195"/>
    </row>
    <row r="416" spans="1:25" ht="12.75" customHeight="1" x14ac:dyDescent="0.3">
      <c r="A416" s="195"/>
      <c r="B416" s="195"/>
      <c r="C416" s="195"/>
      <c r="D416" s="195"/>
      <c r="E416" s="195"/>
      <c r="F416" s="195"/>
      <c r="G416" s="195"/>
      <c r="H416" s="195"/>
      <c r="I416" s="195"/>
      <c r="J416" s="195"/>
      <c r="K416" s="195"/>
      <c r="L416" s="195"/>
      <c r="M416" s="195"/>
      <c r="N416" s="195"/>
      <c r="O416" s="195"/>
      <c r="P416" s="195"/>
      <c r="Q416" s="195"/>
      <c r="R416" s="195"/>
      <c r="S416" s="195"/>
      <c r="T416" s="195"/>
      <c r="U416" s="195"/>
      <c r="V416" s="195"/>
      <c r="W416" s="195"/>
      <c r="X416" s="195"/>
      <c r="Y416" s="195"/>
    </row>
    <row r="417" spans="1:25" ht="12.75" customHeight="1" x14ac:dyDescent="0.3">
      <c r="A417" s="195"/>
      <c r="B417" s="195"/>
      <c r="C417" s="195"/>
      <c r="D417" s="195"/>
      <c r="E417" s="195"/>
      <c r="F417" s="195"/>
      <c r="G417" s="195"/>
      <c r="H417" s="195"/>
      <c r="I417" s="195"/>
      <c r="J417" s="195"/>
      <c r="K417" s="195"/>
      <c r="L417" s="195"/>
      <c r="M417" s="195"/>
      <c r="N417" s="195"/>
      <c r="O417" s="195"/>
      <c r="P417" s="195"/>
      <c r="Q417" s="195"/>
      <c r="R417" s="195"/>
      <c r="S417" s="195"/>
      <c r="T417" s="195"/>
      <c r="U417" s="195"/>
      <c r="V417" s="195"/>
      <c r="W417" s="195"/>
      <c r="X417" s="195"/>
      <c r="Y417" s="195"/>
    </row>
    <row r="418" spans="1:25" ht="12.75" customHeight="1" x14ac:dyDescent="0.3">
      <c r="A418" s="195"/>
      <c r="B418" s="195"/>
      <c r="C418" s="195"/>
      <c r="D418" s="195"/>
      <c r="E418" s="195"/>
      <c r="F418" s="195"/>
      <c r="G418" s="195"/>
      <c r="H418" s="195"/>
      <c r="I418" s="195"/>
      <c r="J418" s="195"/>
      <c r="K418" s="195"/>
      <c r="L418" s="195"/>
      <c r="M418" s="195"/>
      <c r="N418" s="195"/>
      <c r="O418" s="195"/>
      <c r="P418" s="195"/>
      <c r="Q418" s="195"/>
      <c r="R418" s="195"/>
      <c r="S418" s="195"/>
      <c r="T418" s="195"/>
      <c r="U418" s="195"/>
      <c r="V418" s="195"/>
      <c r="W418" s="195"/>
      <c r="X418" s="195"/>
      <c r="Y418" s="195"/>
    </row>
    <row r="419" spans="1:25" ht="12.75" customHeight="1" x14ac:dyDescent="0.3">
      <c r="A419" s="195"/>
      <c r="B419" s="195"/>
      <c r="C419" s="195"/>
      <c r="D419" s="195"/>
      <c r="E419" s="195"/>
      <c r="F419" s="195"/>
      <c r="G419" s="195"/>
      <c r="H419" s="195"/>
      <c r="I419" s="195"/>
      <c r="J419" s="195"/>
      <c r="K419" s="195"/>
      <c r="L419" s="195"/>
      <c r="M419" s="195"/>
      <c r="N419" s="195"/>
      <c r="O419" s="195"/>
      <c r="P419" s="195"/>
      <c r="Q419" s="195"/>
      <c r="R419" s="195"/>
      <c r="S419" s="195"/>
      <c r="T419" s="195"/>
      <c r="U419" s="195"/>
      <c r="V419" s="195"/>
      <c r="W419" s="195"/>
      <c r="X419" s="195"/>
      <c r="Y419" s="195"/>
    </row>
    <row r="420" spans="1:25" ht="12.75" customHeight="1" x14ac:dyDescent="0.3">
      <c r="A420" s="195"/>
      <c r="B420" s="195"/>
      <c r="C420" s="195"/>
      <c r="D420" s="195"/>
      <c r="E420" s="195"/>
      <c r="F420" s="195"/>
      <c r="G420" s="195"/>
      <c r="H420" s="195"/>
      <c r="I420" s="195"/>
      <c r="J420" s="195"/>
      <c r="K420" s="195"/>
      <c r="L420" s="195"/>
      <c r="M420" s="195"/>
      <c r="N420" s="195"/>
      <c r="O420" s="195"/>
      <c r="P420" s="195"/>
      <c r="Q420" s="195"/>
      <c r="R420" s="195"/>
      <c r="S420" s="195"/>
      <c r="T420" s="195"/>
      <c r="U420" s="195"/>
      <c r="V420" s="195"/>
      <c r="W420" s="195"/>
      <c r="X420" s="195"/>
      <c r="Y420" s="195"/>
    </row>
    <row r="421" spans="1:25" ht="12.75" customHeight="1" x14ac:dyDescent="0.3">
      <c r="A421" s="195"/>
      <c r="B421" s="195"/>
      <c r="C421" s="195"/>
      <c r="D421" s="195"/>
      <c r="E421" s="195"/>
      <c r="F421" s="195"/>
      <c r="G421" s="195"/>
      <c r="H421" s="195"/>
      <c r="I421" s="195"/>
      <c r="J421" s="195"/>
      <c r="K421" s="195"/>
      <c r="L421" s="195"/>
      <c r="M421" s="195"/>
      <c r="N421" s="195"/>
      <c r="O421" s="195"/>
      <c r="P421" s="195"/>
      <c r="Q421" s="195"/>
      <c r="R421" s="195"/>
      <c r="S421" s="195"/>
      <c r="T421" s="195"/>
      <c r="U421" s="195"/>
      <c r="V421" s="195"/>
      <c r="W421" s="195"/>
      <c r="X421" s="195"/>
      <c r="Y421" s="195"/>
    </row>
    <row r="422" spans="1:25" ht="12.75" customHeight="1" x14ac:dyDescent="0.3">
      <c r="A422" s="195"/>
      <c r="B422" s="195"/>
      <c r="C422" s="195"/>
      <c r="D422" s="195"/>
      <c r="E422" s="195"/>
      <c r="F422" s="195"/>
      <c r="G422" s="195"/>
      <c r="H422" s="195"/>
      <c r="I422" s="195"/>
      <c r="J422" s="195"/>
      <c r="K422" s="195"/>
      <c r="L422" s="195"/>
      <c r="M422" s="195"/>
      <c r="N422" s="195"/>
      <c r="O422" s="195"/>
      <c r="P422" s="195"/>
      <c r="Q422" s="195"/>
      <c r="R422" s="195"/>
      <c r="S422" s="195"/>
      <c r="T422" s="195"/>
      <c r="U422" s="195"/>
      <c r="V422" s="195"/>
      <c r="W422" s="195"/>
      <c r="X422" s="195"/>
      <c r="Y422" s="195"/>
    </row>
    <row r="423" spans="1:25" ht="12.75" customHeight="1" x14ac:dyDescent="0.3">
      <c r="A423" s="195"/>
      <c r="B423" s="195"/>
      <c r="C423" s="195"/>
      <c r="D423" s="195"/>
      <c r="E423" s="195"/>
      <c r="F423" s="195"/>
      <c r="G423" s="195"/>
      <c r="H423" s="195"/>
      <c r="I423" s="195"/>
      <c r="J423" s="195"/>
      <c r="K423" s="195"/>
      <c r="L423" s="195"/>
      <c r="M423" s="195"/>
      <c r="N423" s="195"/>
      <c r="O423" s="195"/>
      <c r="P423" s="195"/>
      <c r="Q423" s="195"/>
      <c r="R423" s="195"/>
      <c r="S423" s="195"/>
      <c r="T423" s="195"/>
      <c r="U423" s="195"/>
      <c r="V423" s="195"/>
      <c r="W423" s="195"/>
      <c r="X423" s="195"/>
      <c r="Y423" s="195"/>
    </row>
    <row r="424" spans="1:25" ht="12.75" customHeight="1" x14ac:dyDescent="0.3">
      <c r="A424" s="195"/>
      <c r="B424" s="195"/>
      <c r="C424" s="195"/>
      <c r="D424" s="195"/>
      <c r="E424" s="195"/>
      <c r="F424" s="195"/>
      <c r="G424" s="195"/>
      <c r="H424" s="195"/>
      <c r="I424" s="195"/>
      <c r="J424" s="195"/>
      <c r="K424" s="195"/>
      <c r="L424" s="195"/>
      <c r="M424" s="195"/>
      <c r="N424" s="195"/>
      <c r="O424" s="195"/>
      <c r="P424" s="195"/>
      <c r="Q424" s="195"/>
      <c r="R424" s="195"/>
      <c r="S424" s="195"/>
      <c r="T424" s="195"/>
      <c r="U424" s="195"/>
      <c r="V424" s="195"/>
      <c r="W424" s="195"/>
      <c r="X424" s="195"/>
      <c r="Y424" s="195"/>
    </row>
    <row r="425" spans="1:25" ht="12.75" customHeight="1" x14ac:dyDescent="0.3">
      <c r="A425" s="195"/>
      <c r="B425" s="195"/>
      <c r="C425" s="195"/>
      <c r="D425" s="195"/>
      <c r="E425" s="195"/>
      <c r="F425" s="195"/>
      <c r="G425" s="195"/>
      <c r="H425" s="195"/>
      <c r="I425" s="195"/>
      <c r="J425" s="195"/>
      <c r="K425" s="195"/>
      <c r="L425" s="195"/>
      <c r="M425" s="195"/>
      <c r="N425" s="195"/>
      <c r="O425" s="195"/>
      <c r="P425" s="195"/>
      <c r="Q425" s="195"/>
      <c r="R425" s="195"/>
      <c r="S425" s="195"/>
      <c r="T425" s="195"/>
      <c r="U425" s="195"/>
      <c r="V425" s="195"/>
      <c r="W425" s="195"/>
      <c r="X425" s="195"/>
      <c r="Y425" s="195"/>
    </row>
    <row r="426" spans="1:25" ht="12.75" customHeight="1" x14ac:dyDescent="0.3">
      <c r="A426" s="195"/>
      <c r="B426" s="195"/>
      <c r="C426" s="195"/>
      <c r="D426" s="195"/>
      <c r="E426" s="195"/>
      <c r="F426" s="195"/>
      <c r="G426" s="195"/>
      <c r="H426" s="195"/>
      <c r="I426" s="195"/>
      <c r="J426" s="195"/>
      <c r="K426" s="195"/>
      <c r="L426" s="195"/>
      <c r="M426" s="195"/>
      <c r="N426" s="195"/>
      <c r="O426" s="195"/>
      <c r="P426" s="195"/>
      <c r="Q426" s="195"/>
      <c r="R426" s="195"/>
      <c r="S426" s="195"/>
      <c r="T426" s="195"/>
      <c r="U426" s="195"/>
      <c r="V426" s="195"/>
      <c r="W426" s="195"/>
      <c r="X426" s="195"/>
      <c r="Y426" s="195"/>
    </row>
    <row r="427" spans="1:25" ht="12.75" customHeight="1" x14ac:dyDescent="0.3">
      <c r="A427" s="195"/>
      <c r="B427" s="195"/>
      <c r="C427" s="195"/>
      <c r="D427" s="195"/>
      <c r="E427" s="195"/>
      <c r="F427" s="195"/>
      <c r="G427" s="195"/>
      <c r="H427" s="195"/>
      <c r="I427" s="195"/>
      <c r="J427" s="195"/>
      <c r="K427" s="195"/>
      <c r="L427" s="195"/>
      <c r="M427" s="195"/>
      <c r="N427" s="195"/>
      <c r="O427" s="195"/>
      <c r="P427" s="195"/>
      <c r="Q427" s="195"/>
      <c r="R427" s="195"/>
      <c r="S427" s="195"/>
      <c r="T427" s="195"/>
      <c r="U427" s="195"/>
      <c r="V427" s="195"/>
      <c r="W427" s="195"/>
      <c r="X427" s="195"/>
      <c r="Y427" s="195"/>
    </row>
    <row r="428" spans="1:25" ht="12.75" customHeight="1" x14ac:dyDescent="0.3">
      <c r="A428" s="195"/>
      <c r="B428" s="195"/>
      <c r="C428" s="195"/>
      <c r="D428" s="195"/>
      <c r="E428" s="195"/>
      <c r="F428" s="195"/>
      <c r="G428" s="195"/>
      <c r="H428" s="195"/>
      <c r="I428" s="195"/>
      <c r="J428" s="195"/>
      <c r="K428" s="195"/>
      <c r="L428" s="195"/>
      <c r="M428" s="195"/>
      <c r="N428" s="195"/>
      <c r="O428" s="195"/>
      <c r="P428" s="195"/>
      <c r="Q428" s="195"/>
      <c r="R428" s="195"/>
      <c r="S428" s="195"/>
      <c r="T428" s="195"/>
      <c r="U428" s="195"/>
      <c r="V428" s="195"/>
      <c r="W428" s="195"/>
      <c r="X428" s="195"/>
      <c r="Y428" s="195"/>
    </row>
    <row r="429" spans="1:25" ht="12.75" customHeight="1" x14ac:dyDescent="0.3">
      <c r="A429" s="195"/>
      <c r="B429" s="195"/>
      <c r="C429" s="195"/>
      <c r="D429" s="195"/>
      <c r="E429" s="195"/>
      <c r="F429" s="195"/>
      <c r="G429" s="195"/>
      <c r="H429" s="195"/>
      <c r="I429" s="195"/>
      <c r="J429" s="195"/>
      <c r="K429" s="195"/>
      <c r="L429" s="195"/>
      <c r="M429" s="195"/>
      <c r="N429" s="195"/>
      <c r="O429" s="195"/>
      <c r="P429" s="195"/>
      <c r="Q429" s="195"/>
      <c r="R429" s="195"/>
      <c r="S429" s="195"/>
      <c r="T429" s="195"/>
      <c r="U429" s="195"/>
      <c r="V429" s="195"/>
      <c r="W429" s="195"/>
      <c r="X429" s="195"/>
      <c r="Y429" s="195"/>
    </row>
    <row r="430" spans="1:25" ht="12.75" customHeight="1" x14ac:dyDescent="0.3">
      <c r="A430" s="195"/>
      <c r="B430" s="195"/>
      <c r="C430" s="195"/>
      <c r="D430" s="195"/>
      <c r="E430" s="195"/>
      <c r="F430" s="195"/>
      <c r="G430" s="195"/>
      <c r="H430" s="195"/>
      <c r="I430" s="195"/>
      <c r="J430" s="195"/>
      <c r="K430" s="195"/>
      <c r="L430" s="195"/>
      <c r="M430" s="195"/>
      <c r="N430" s="195"/>
      <c r="O430" s="195"/>
      <c r="P430" s="195"/>
      <c r="Q430" s="195"/>
      <c r="R430" s="195"/>
      <c r="S430" s="195"/>
      <c r="T430" s="195"/>
      <c r="U430" s="195"/>
      <c r="V430" s="195"/>
      <c r="W430" s="195"/>
      <c r="X430" s="195"/>
      <c r="Y430" s="195"/>
    </row>
    <row r="431" spans="1:25" ht="12.75" customHeight="1" x14ac:dyDescent="0.3">
      <c r="A431" s="195"/>
      <c r="B431" s="195"/>
      <c r="C431" s="195"/>
      <c r="D431" s="195"/>
      <c r="E431" s="195"/>
      <c r="F431" s="195"/>
      <c r="G431" s="195"/>
      <c r="H431" s="195"/>
      <c r="I431" s="195"/>
      <c r="J431" s="195"/>
      <c r="K431" s="195"/>
      <c r="L431" s="195"/>
      <c r="M431" s="195"/>
      <c r="N431" s="195"/>
      <c r="O431" s="195"/>
      <c r="P431" s="195"/>
      <c r="Q431" s="195"/>
      <c r="R431" s="195"/>
      <c r="S431" s="195"/>
      <c r="T431" s="195"/>
      <c r="U431" s="195"/>
      <c r="V431" s="195"/>
      <c r="W431" s="195"/>
      <c r="X431" s="195"/>
      <c r="Y431" s="195"/>
    </row>
    <row r="432" spans="1:25" ht="12.75" customHeight="1" x14ac:dyDescent="0.3">
      <c r="A432" s="195"/>
      <c r="B432" s="195"/>
      <c r="C432" s="195"/>
      <c r="D432" s="195"/>
      <c r="E432" s="195"/>
      <c r="F432" s="195"/>
      <c r="G432" s="195"/>
      <c r="H432" s="195"/>
      <c r="I432" s="195"/>
      <c r="J432" s="195"/>
      <c r="K432" s="195"/>
      <c r="L432" s="195"/>
      <c r="M432" s="195"/>
      <c r="N432" s="195"/>
      <c r="O432" s="195"/>
      <c r="P432" s="195"/>
      <c r="Q432" s="195"/>
      <c r="R432" s="195"/>
      <c r="S432" s="195"/>
      <c r="T432" s="195"/>
      <c r="U432" s="195"/>
      <c r="V432" s="195"/>
      <c r="W432" s="195"/>
      <c r="X432" s="195"/>
      <c r="Y432" s="195"/>
    </row>
    <row r="433" spans="1:25" ht="12.75" customHeight="1" x14ac:dyDescent="0.3">
      <c r="A433" s="195"/>
      <c r="B433" s="195"/>
      <c r="C433" s="195"/>
      <c r="D433" s="195"/>
      <c r="E433" s="195"/>
      <c r="F433" s="195"/>
      <c r="G433" s="195"/>
      <c r="H433" s="195"/>
      <c r="I433" s="195"/>
      <c r="J433" s="195"/>
      <c r="K433" s="195"/>
      <c r="L433" s="195"/>
      <c r="M433" s="195"/>
      <c r="N433" s="195"/>
      <c r="O433" s="195"/>
      <c r="P433" s="195"/>
      <c r="Q433" s="195"/>
      <c r="R433" s="195"/>
      <c r="S433" s="195"/>
      <c r="T433" s="195"/>
      <c r="U433" s="195"/>
      <c r="V433" s="195"/>
      <c r="W433" s="195"/>
      <c r="X433" s="195"/>
      <c r="Y433" s="195"/>
    </row>
    <row r="434" spans="1:25" ht="12.75" customHeight="1" x14ac:dyDescent="0.3">
      <c r="A434" s="195"/>
      <c r="B434" s="195"/>
      <c r="C434" s="195"/>
      <c r="D434" s="195"/>
      <c r="E434" s="195"/>
      <c r="F434" s="195"/>
      <c r="G434" s="195"/>
      <c r="H434" s="195"/>
      <c r="I434" s="195"/>
      <c r="J434" s="195"/>
      <c r="K434" s="195"/>
      <c r="L434" s="195"/>
      <c r="M434" s="195"/>
      <c r="N434" s="195"/>
      <c r="O434" s="195"/>
      <c r="P434" s="195"/>
      <c r="Q434" s="195"/>
      <c r="R434" s="195"/>
      <c r="S434" s="195"/>
      <c r="T434" s="195"/>
      <c r="U434" s="195"/>
      <c r="V434" s="195"/>
      <c r="W434" s="195"/>
      <c r="X434" s="195"/>
      <c r="Y434" s="195"/>
    </row>
    <row r="435" spans="1:25" ht="12.75" customHeight="1" x14ac:dyDescent="0.3">
      <c r="A435" s="195"/>
      <c r="B435" s="195"/>
      <c r="C435" s="195"/>
      <c r="D435" s="195"/>
      <c r="E435" s="195"/>
      <c r="F435" s="195"/>
      <c r="G435" s="195"/>
      <c r="H435" s="195"/>
      <c r="I435" s="195"/>
      <c r="J435" s="195"/>
      <c r="K435" s="195"/>
      <c r="L435" s="195"/>
      <c r="M435" s="195"/>
      <c r="N435" s="195"/>
      <c r="O435" s="195"/>
      <c r="P435" s="195"/>
      <c r="Q435" s="195"/>
      <c r="R435" s="195"/>
      <c r="S435" s="195"/>
      <c r="T435" s="195"/>
      <c r="U435" s="195"/>
      <c r="V435" s="195"/>
      <c r="W435" s="195"/>
      <c r="X435" s="195"/>
      <c r="Y435" s="195"/>
    </row>
    <row r="436" spans="1:25" ht="12.75" customHeight="1" x14ac:dyDescent="0.3">
      <c r="A436" s="195"/>
      <c r="B436" s="195"/>
      <c r="C436" s="195"/>
      <c r="D436" s="195"/>
      <c r="E436" s="195"/>
      <c r="F436" s="195"/>
      <c r="G436" s="195"/>
      <c r="H436" s="195"/>
      <c r="I436" s="195"/>
      <c r="J436" s="195"/>
      <c r="K436" s="195"/>
      <c r="L436" s="195"/>
      <c r="M436" s="195"/>
      <c r="N436" s="195"/>
      <c r="O436" s="195"/>
      <c r="P436" s="195"/>
      <c r="Q436" s="195"/>
      <c r="R436" s="195"/>
      <c r="S436" s="195"/>
      <c r="T436" s="195"/>
      <c r="U436" s="195"/>
      <c r="V436" s="195"/>
      <c r="W436" s="195"/>
      <c r="X436" s="195"/>
      <c r="Y436" s="195"/>
    </row>
    <row r="437" spans="1:25" ht="12.75" customHeight="1" x14ac:dyDescent="0.3">
      <c r="A437" s="195"/>
      <c r="B437" s="195"/>
      <c r="C437" s="195"/>
      <c r="D437" s="195"/>
      <c r="E437" s="195"/>
      <c r="F437" s="195"/>
      <c r="G437" s="195"/>
      <c r="H437" s="195"/>
      <c r="I437" s="195"/>
      <c r="J437" s="195"/>
      <c r="K437" s="195"/>
      <c r="L437" s="195"/>
      <c r="M437" s="195"/>
      <c r="N437" s="195"/>
      <c r="O437" s="195"/>
      <c r="P437" s="195"/>
      <c r="Q437" s="195"/>
      <c r="R437" s="195"/>
      <c r="S437" s="195"/>
      <c r="T437" s="195"/>
      <c r="U437" s="195"/>
      <c r="V437" s="195"/>
      <c r="W437" s="195"/>
      <c r="X437" s="195"/>
      <c r="Y437" s="195"/>
    </row>
    <row r="438" spans="1:25" ht="12.75" customHeight="1" x14ac:dyDescent="0.3">
      <c r="A438" s="195"/>
      <c r="B438" s="195"/>
      <c r="C438" s="195"/>
      <c r="D438" s="195"/>
      <c r="E438" s="195"/>
      <c r="F438" s="195"/>
      <c r="G438" s="195"/>
      <c r="H438" s="195"/>
      <c r="I438" s="195"/>
      <c r="J438" s="195"/>
      <c r="K438" s="195"/>
      <c r="L438" s="195"/>
      <c r="M438" s="195"/>
      <c r="N438" s="195"/>
      <c r="O438" s="195"/>
      <c r="P438" s="195"/>
      <c r="Q438" s="195"/>
      <c r="R438" s="195"/>
      <c r="S438" s="195"/>
      <c r="T438" s="195"/>
      <c r="U438" s="195"/>
      <c r="V438" s="195"/>
      <c r="W438" s="195"/>
      <c r="X438" s="195"/>
      <c r="Y438" s="195"/>
    </row>
    <row r="439" spans="1:25" ht="12.75" customHeight="1" x14ac:dyDescent="0.3">
      <c r="A439" s="195"/>
      <c r="B439" s="195"/>
      <c r="C439" s="195"/>
      <c r="D439" s="195"/>
      <c r="E439" s="195"/>
      <c r="F439" s="195"/>
      <c r="G439" s="195"/>
      <c r="H439" s="195"/>
      <c r="I439" s="195"/>
      <c r="J439" s="195"/>
      <c r="K439" s="195"/>
      <c r="L439" s="195"/>
      <c r="M439" s="195"/>
      <c r="N439" s="195"/>
      <c r="O439" s="195"/>
      <c r="P439" s="195"/>
      <c r="Q439" s="195"/>
      <c r="R439" s="195"/>
      <c r="S439" s="195"/>
      <c r="T439" s="195"/>
      <c r="U439" s="195"/>
      <c r="V439" s="195"/>
      <c r="W439" s="195"/>
      <c r="X439" s="195"/>
      <c r="Y439" s="195"/>
    </row>
    <row r="440" spans="1:25" ht="12.75" customHeight="1" x14ac:dyDescent="0.3">
      <c r="A440" s="195"/>
      <c r="B440" s="195"/>
      <c r="C440" s="195"/>
      <c r="D440" s="195"/>
      <c r="E440" s="195"/>
      <c r="F440" s="195"/>
      <c r="G440" s="195"/>
      <c r="H440" s="195"/>
      <c r="I440" s="195"/>
      <c r="J440" s="195"/>
      <c r="K440" s="195"/>
      <c r="L440" s="195"/>
      <c r="M440" s="195"/>
      <c r="N440" s="195"/>
      <c r="O440" s="195"/>
      <c r="P440" s="195"/>
      <c r="Q440" s="195"/>
      <c r="R440" s="195"/>
      <c r="S440" s="195"/>
      <c r="T440" s="195"/>
      <c r="U440" s="195"/>
      <c r="V440" s="195"/>
      <c r="W440" s="195"/>
      <c r="X440" s="195"/>
      <c r="Y440" s="195"/>
    </row>
    <row r="441" spans="1:25" ht="12.75" customHeight="1" x14ac:dyDescent="0.3">
      <c r="A441" s="195"/>
      <c r="B441" s="195"/>
      <c r="C441" s="195"/>
      <c r="D441" s="195"/>
      <c r="E441" s="195"/>
      <c r="F441" s="195"/>
      <c r="G441" s="195"/>
      <c r="H441" s="195"/>
      <c r="I441" s="195"/>
      <c r="J441" s="195"/>
      <c r="K441" s="195"/>
      <c r="L441" s="195"/>
      <c r="M441" s="195"/>
      <c r="N441" s="195"/>
      <c r="O441" s="195"/>
      <c r="P441" s="195"/>
      <c r="Q441" s="195"/>
      <c r="R441" s="195"/>
      <c r="S441" s="195"/>
      <c r="T441" s="195"/>
      <c r="U441" s="195"/>
      <c r="V441" s="195"/>
      <c r="W441" s="195"/>
      <c r="X441" s="195"/>
      <c r="Y441" s="195"/>
    </row>
    <row r="442" spans="1:25" ht="12.75" customHeight="1" x14ac:dyDescent="0.3">
      <c r="A442" s="195"/>
      <c r="B442" s="195"/>
      <c r="C442" s="195"/>
      <c r="D442" s="195"/>
      <c r="E442" s="195"/>
      <c r="F442" s="195"/>
      <c r="G442" s="195"/>
      <c r="H442" s="195"/>
      <c r="I442" s="195"/>
      <c r="J442" s="195"/>
      <c r="K442" s="195"/>
      <c r="L442" s="195"/>
      <c r="M442" s="195"/>
      <c r="N442" s="195"/>
      <c r="O442" s="195"/>
      <c r="P442" s="195"/>
      <c r="Q442" s="195"/>
      <c r="R442" s="195"/>
      <c r="S442" s="195"/>
      <c r="T442" s="195"/>
      <c r="U442" s="195"/>
      <c r="V442" s="195"/>
      <c r="W442" s="195"/>
      <c r="X442" s="195"/>
      <c r="Y442" s="195"/>
    </row>
    <row r="443" spans="1:25" ht="12.75" customHeight="1" x14ac:dyDescent="0.3">
      <c r="A443" s="195"/>
      <c r="B443" s="195"/>
      <c r="C443" s="195"/>
      <c r="D443" s="195"/>
      <c r="E443" s="195"/>
      <c r="F443" s="195"/>
      <c r="G443" s="195"/>
      <c r="H443" s="195"/>
      <c r="I443" s="195"/>
      <c r="J443" s="195"/>
      <c r="K443" s="195"/>
      <c r="L443" s="195"/>
      <c r="M443" s="195"/>
      <c r="N443" s="195"/>
      <c r="O443" s="195"/>
      <c r="P443" s="195"/>
      <c r="Q443" s="195"/>
      <c r="R443" s="195"/>
      <c r="S443" s="195"/>
      <c r="T443" s="195"/>
      <c r="U443" s="195"/>
      <c r="V443" s="195"/>
      <c r="W443" s="195"/>
      <c r="X443" s="195"/>
      <c r="Y443" s="195"/>
    </row>
    <row r="444" spans="1:25" ht="12.75" customHeight="1" x14ac:dyDescent="0.3">
      <c r="A444" s="195"/>
      <c r="B444" s="195"/>
      <c r="C444" s="195"/>
      <c r="D444" s="195"/>
      <c r="E444" s="195"/>
      <c r="F444" s="195"/>
      <c r="G444" s="195"/>
      <c r="H444" s="195"/>
      <c r="I444" s="195"/>
      <c r="J444" s="195"/>
      <c r="K444" s="195"/>
      <c r="L444" s="195"/>
      <c r="M444" s="195"/>
      <c r="N444" s="195"/>
      <c r="O444" s="195"/>
      <c r="P444" s="195"/>
      <c r="Q444" s="195"/>
      <c r="R444" s="195"/>
      <c r="S444" s="195"/>
      <c r="T444" s="195"/>
      <c r="U444" s="195"/>
      <c r="V444" s="195"/>
      <c r="W444" s="195"/>
      <c r="X444" s="195"/>
      <c r="Y444" s="195"/>
    </row>
    <row r="445" spans="1:25" ht="12.75" customHeight="1" x14ac:dyDescent="0.3">
      <c r="A445" s="195"/>
      <c r="B445" s="195"/>
      <c r="C445" s="195"/>
      <c r="D445" s="195"/>
      <c r="E445" s="195"/>
      <c r="F445" s="195"/>
      <c r="G445" s="195"/>
      <c r="H445" s="195"/>
      <c r="I445" s="195"/>
      <c r="J445" s="195"/>
      <c r="K445" s="195"/>
      <c r="L445" s="195"/>
      <c r="M445" s="195"/>
      <c r="N445" s="195"/>
      <c r="O445" s="195"/>
      <c r="P445" s="195"/>
      <c r="Q445" s="195"/>
      <c r="R445" s="195"/>
      <c r="S445" s="195"/>
      <c r="T445" s="195"/>
      <c r="U445" s="195"/>
      <c r="V445" s="195"/>
      <c r="W445" s="195"/>
      <c r="X445" s="195"/>
      <c r="Y445" s="195"/>
    </row>
    <row r="446" spans="1:25" ht="12.75" customHeight="1" x14ac:dyDescent="0.3">
      <c r="A446" s="195"/>
      <c r="B446" s="195"/>
      <c r="C446" s="195"/>
      <c r="D446" s="195"/>
      <c r="E446" s="195"/>
      <c r="F446" s="195"/>
      <c r="G446" s="195"/>
      <c r="H446" s="195"/>
      <c r="I446" s="195"/>
      <c r="J446" s="195"/>
      <c r="K446" s="195"/>
      <c r="L446" s="195"/>
      <c r="M446" s="195"/>
      <c r="N446" s="195"/>
      <c r="O446" s="195"/>
      <c r="P446" s="195"/>
      <c r="Q446" s="195"/>
      <c r="R446" s="195"/>
      <c r="S446" s="195"/>
      <c r="T446" s="195"/>
      <c r="U446" s="195"/>
      <c r="V446" s="195"/>
      <c r="W446" s="195"/>
      <c r="X446" s="195"/>
      <c r="Y446" s="195"/>
    </row>
    <row r="447" spans="1:25" ht="12.75" customHeight="1" x14ac:dyDescent="0.3">
      <c r="A447" s="195"/>
      <c r="B447" s="195"/>
      <c r="C447" s="195"/>
      <c r="D447" s="195"/>
      <c r="E447" s="195"/>
      <c r="F447" s="195"/>
      <c r="G447" s="195"/>
      <c r="H447" s="195"/>
      <c r="I447" s="195"/>
      <c r="J447" s="195"/>
      <c r="K447" s="195"/>
      <c r="L447" s="195"/>
      <c r="M447" s="195"/>
      <c r="N447" s="195"/>
      <c r="O447" s="195"/>
      <c r="P447" s="195"/>
      <c r="Q447" s="195"/>
      <c r="R447" s="195"/>
      <c r="S447" s="195"/>
      <c r="T447" s="195"/>
      <c r="U447" s="195"/>
      <c r="V447" s="195"/>
      <c r="W447" s="195"/>
      <c r="X447" s="195"/>
      <c r="Y447" s="195"/>
    </row>
    <row r="448" spans="1:25" ht="12.75" customHeight="1" x14ac:dyDescent="0.3">
      <c r="A448" s="195"/>
      <c r="B448" s="195"/>
      <c r="C448" s="195"/>
      <c r="D448" s="195"/>
      <c r="E448" s="195"/>
      <c r="F448" s="195"/>
      <c r="G448" s="195"/>
      <c r="H448" s="195"/>
      <c r="I448" s="195"/>
      <c r="J448" s="195"/>
      <c r="K448" s="195"/>
      <c r="L448" s="195"/>
      <c r="M448" s="195"/>
      <c r="N448" s="195"/>
      <c r="O448" s="195"/>
      <c r="P448" s="195"/>
      <c r="Q448" s="195"/>
      <c r="R448" s="195"/>
      <c r="S448" s="195"/>
      <c r="T448" s="195"/>
      <c r="U448" s="195"/>
      <c r="V448" s="195"/>
      <c r="W448" s="195"/>
      <c r="X448" s="195"/>
      <c r="Y448" s="195"/>
    </row>
    <row r="449" spans="1:25" ht="12.75" customHeight="1" x14ac:dyDescent="0.3">
      <c r="A449" s="195"/>
      <c r="B449" s="195"/>
      <c r="C449" s="195"/>
      <c r="D449" s="195"/>
      <c r="E449" s="195"/>
      <c r="F449" s="195"/>
      <c r="G449" s="195"/>
      <c r="H449" s="195"/>
      <c r="I449" s="195"/>
      <c r="J449" s="195"/>
      <c r="K449" s="195"/>
      <c r="L449" s="195"/>
      <c r="M449" s="195"/>
      <c r="N449" s="195"/>
      <c r="O449" s="195"/>
      <c r="P449" s="195"/>
      <c r="Q449" s="195"/>
      <c r="R449" s="195"/>
      <c r="S449" s="195"/>
      <c r="T449" s="195"/>
      <c r="U449" s="195"/>
      <c r="V449" s="195"/>
      <c r="W449" s="195"/>
      <c r="X449" s="195"/>
      <c r="Y449" s="195"/>
    </row>
    <row r="450" spans="1:25" ht="12.75" customHeight="1" x14ac:dyDescent="0.3">
      <c r="A450" s="195"/>
      <c r="B450" s="195"/>
      <c r="C450" s="195"/>
      <c r="D450" s="195"/>
      <c r="E450" s="195"/>
      <c r="F450" s="195"/>
      <c r="G450" s="195"/>
      <c r="H450" s="195"/>
      <c r="I450" s="195"/>
      <c r="J450" s="195"/>
      <c r="K450" s="195"/>
      <c r="L450" s="195"/>
      <c r="M450" s="195"/>
      <c r="N450" s="195"/>
      <c r="O450" s="195"/>
      <c r="P450" s="195"/>
      <c r="Q450" s="195"/>
      <c r="R450" s="195"/>
      <c r="S450" s="195"/>
      <c r="T450" s="195"/>
      <c r="U450" s="195"/>
      <c r="V450" s="195"/>
      <c r="W450" s="195"/>
      <c r="X450" s="195"/>
      <c r="Y450" s="195"/>
    </row>
    <row r="451" spans="1:25" ht="12.75" customHeight="1" x14ac:dyDescent="0.3">
      <c r="A451" s="195"/>
      <c r="B451" s="195"/>
      <c r="C451" s="195"/>
      <c r="D451" s="195"/>
      <c r="E451" s="195"/>
      <c r="F451" s="195"/>
      <c r="G451" s="195"/>
      <c r="H451" s="195"/>
      <c r="I451" s="195"/>
      <c r="J451" s="195"/>
      <c r="K451" s="195"/>
      <c r="L451" s="195"/>
      <c r="M451" s="195"/>
      <c r="N451" s="195"/>
      <c r="O451" s="195"/>
      <c r="P451" s="195"/>
      <c r="Q451" s="195"/>
      <c r="R451" s="195"/>
      <c r="S451" s="195"/>
      <c r="T451" s="195"/>
      <c r="U451" s="195"/>
      <c r="V451" s="195"/>
      <c r="W451" s="195"/>
      <c r="X451" s="195"/>
      <c r="Y451" s="195"/>
    </row>
    <row r="452" spans="1:25" ht="12.75" customHeight="1" x14ac:dyDescent="0.3">
      <c r="A452" s="195"/>
      <c r="B452" s="195"/>
      <c r="C452" s="195"/>
      <c r="D452" s="195"/>
      <c r="E452" s="195"/>
      <c r="F452" s="195"/>
      <c r="G452" s="195"/>
      <c r="H452" s="195"/>
      <c r="I452" s="195"/>
      <c r="J452" s="195"/>
      <c r="K452" s="195"/>
      <c r="L452" s="195"/>
      <c r="M452" s="195"/>
      <c r="N452" s="195"/>
      <c r="O452" s="195"/>
      <c r="P452" s="195"/>
      <c r="Q452" s="195"/>
      <c r="R452" s="195"/>
      <c r="S452" s="195"/>
      <c r="T452" s="195"/>
      <c r="U452" s="195"/>
      <c r="V452" s="195"/>
      <c r="W452" s="195"/>
      <c r="X452" s="195"/>
      <c r="Y452" s="195"/>
    </row>
    <row r="453" spans="1:25" ht="12.75" customHeight="1" x14ac:dyDescent="0.3">
      <c r="A453" s="195"/>
      <c r="B453" s="195"/>
      <c r="C453" s="195"/>
      <c r="D453" s="195"/>
      <c r="E453" s="195"/>
      <c r="F453" s="195"/>
      <c r="G453" s="195"/>
      <c r="H453" s="195"/>
      <c r="I453" s="195"/>
      <c r="J453" s="195"/>
      <c r="K453" s="195"/>
      <c r="L453" s="195"/>
      <c r="M453" s="195"/>
      <c r="N453" s="195"/>
      <c r="O453" s="195"/>
      <c r="P453" s="195"/>
      <c r="Q453" s="195"/>
      <c r="R453" s="195"/>
      <c r="S453" s="195"/>
      <c r="T453" s="195"/>
      <c r="U453" s="195"/>
      <c r="V453" s="195"/>
      <c r="W453" s="195"/>
      <c r="X453" s="195"/>
      <c r="Y453" s="195"/>
    </row>
    <row r="454" spans="1:25" ht="12.75" customHeight="1" x14ac:dyDescent="0.3">
      <c r="A454" s="195"/>
      <c r="B454" s="195"/>
      <c r="C454" s="195"/>
      <c r="D454" s="195"/>
      <c r="E454" s="195"/>
      <c r="F454" s="195"/>
      <c r="G454" s="195"/>
      <c r="H454" s="195"/>
      <c r="I454" s="195"/>
      <c r="J454" s="195"/>
      <c r="K454" s="195"/>
      <c r="L454" s="195"/>
      <c r="M454" s="195"/>
      <c r="N454" s="195"/>
      <c r="O454" s="195"/>
      <c r="P454" s="195"/>
      <c r="Q454" s="195"/>
      <c r="R454" s="195"/>
      <c r="S454" s="195"/>
      <c r="T454" s="195"/>
      <c r="U454" s="195"/>
      <c r="V454" s="195"/>
      <c r="W454" s="195"/>
      <c r="X454" s="195"/>
      <c r="Y454" s="195"/>
    </row>
    <row r="455" spans="1:25" ht="12.75" customHeight="1" x14ac:dyDescent="0.3">
      <c r="A455" s="195"/>
      <c r="B455" s="195"/>
      <c r="C455" s="195"/>
      <c r="D455" s="195"/>
      <c r="E455" s="195"/>
      <c r="F455" s="195"/>
      <c r="G455" s="195"/>
      <c r="H455" s="195"/>
      <c r="I455" s="195"/>
      <c r="J455" s="195"/>
      <c r="K455" s="195"/>
      <c r="L455" s="195"/>
      <c r="M455" s="195"/>
      <c r="N455" s="195"/>
      <c r="O455" s="195"/>
      <c r="P455" s="195"/>
      <c r="Q455" s="195"/>
      <c r="R455" s="195"/>
      <c r="S455" s="195"/>
      <c r="T455" s="195"/>
      <c r="U455" s="195"/>
      <c r="V455" s="195"/>
      <c r="W455" s="195"/>
      <c r="X455" s="195"/>
      <c r="Y455" s="195"/>
    </row>
    <row r="456" spans="1:25" ht="12.75" customHeight="1" x14ac:dyDescent="0.3">
      <c r="A456" s="195"/>
      <c r="B456" s="195"/>
      <c r="C456" s="195"/>
      <c r="D456" s="195"/>
      <c r="E456" s="195"/>
      <c r="F456" s="195"/>
      <c r="G456" s="195"/>
      <c r="H456" s="195"/>
      <c r="I456" s="195"/>
      <c r="J456" s="195"/>
      <c r="K456" s="195"/>
      <c r="L456" s="195"/>
      <c r="M456" s="195"/>
      <c r="N456" s="195"/>
      <c r="O456" s="195"/>
      <c r="P456" s="195"/>
      <c r="Q456" s="195"/>
      <c r="R456" s="195"/>
      <c r="S456" s="195"/>
      <c r="T456" s="195"/>
      <c r="U456" s="195"/>
      <c r="V456" s="195"/>
      <c r="W456" s="195"/>
      <c r="X456" s="195"/>
      <c r="Y456" s="195"/>
    </row>
    <row r="457" spans="1:25" ht="12.75" customHeight="1" x14ac:dyDescent="0.3">
      <c r="A457" s="195"/>
      <c r="B457" s="195"/>
      <c r="C457" s="195"/>
      <c r="D457" s="195"/>
      <c r="E457" s="195"/>
      <c r="F457" s="195"/>
      <c r="G457" s="195"/>
      <c r="H457" s="195"/>
      <c r="I457" s="195"/>
      <c r="J457" s="195"/>
      <c r="K457" s="195"/>
      <c r="L457" s="195"/>
      <c r="M457" s="195"/>
      <c r="N457" s="195"/>
      <c r="O457" s="195"/>
      <c r="P457" s="195"/>
      <c r="Q457" s="195"/>
      <c r="R457" s="195"/>
      <c r="S457" s="195"/>
      <c r="T457" s="195"/>
      <c r="U457" s="195"/>
      <c r="V457" s="195"/>
      <c r="W457" s="195"/>
      <c r="X457" s="195"/>
      <c r="Y457" s="195"/>
    </row>
    <row r="458" spans="1:25" ht="12.75" customHeight="1" x14ac:dyDescent="0.3">
      <c r="A458" s="195"/>
      <c r="B458" s="195"/>
      <c r="C458" s="195"/>
      <c r="D458" s="195"/>
      <c r="E458" s="195"/>
      <c r="F458" s="195"/>
      <c r="G458" s="195"/>
      <c r="H458" s="195"/>
      <c r="I458" s="195"/>
      <c r="J458" s="195"/>
      <c r="K458" s="195"/>
      <c r="L458" s="195"/>
      <c r="M458" s="195"/>
      <c r="N458" s="195"/>
      <c r="O458" s="195"/>
      <c r="P458" s="195"/>
      <c r="Q458" s="195"/>
      <c r="R458" s="195"/>
      <c r="S458" s="195"/>
      <c r="T458" s="195"/>
      <c r="U458" s="195"/>
      <c r="V458" s="195"/>
      <c r="W458" s="195"/>
      <c r="X458" s="195"/>
      <c r="Y458" s="195"/>
    </row>
    <row r="459" spans="1:25" ht="12.75" customHeight="1" x14ac:dyDescent="0.3">
      <c r="A459" s="195"/>
      <c r="B459" s="195"/>
      <c r="C459" s="195"/>
      <c r="D459" s="195"/>
      <c r="E459" s="195"/>
      <c r="F459" s="195"/>
      <c r="G459" s="195"/>
      <c r="H459" s="195"/>
      <c r="I459" s="195"/>
      <c r="J459" s="195"/>
      <c r="K459" s="195"/>
      <c r="L459" s="195"/>
      <c r="M459" s="195"/>
      <c r="N459" s="195"/>
      <c r="O459" s="195"/>
      <c r="P459" s="195"/>
      <c r="Q459" s="195"/>
      <c r="R459" s="195"/>
      <c r="S459" s="195"/>
      <c r="T459" s="195"/>
      <c r="U459" s="195"/>
      <c r="V459" s="195"/>
      <c r="W459" s="195"/>
      <c r="X459" s="195"/>
      <c r="Y459" s="195"/>
    </row>
    <row r="460" spans="1:25" ht="12.75" customHeight="1" x14ac:dyDescent="0.3">
      <c r="A460" s="195"/>
      <c r="B460" s="195"/>
      <c r="C460" s="195"/>
      <c r="D460" s="195"/>
      <c r="E460" s="195"/>
      <c r="F460" s="195"/>
      <c r="G460" s="195"/>
      <c r="H460" s="195"/>
      <c r="I460" s="195"/>
      <c r="J460" s="195"/>
      <c r="K460" s="195"/>
      <c r="L460" s="195"/>
      <c r="M460" s="195"/>
      <c r="N460" s="195"/>
      <c r="O460" s="195"/>
      <c r="P460" s="195"/>
      <c r="Q460" s="195"/>
      <c r="R460" s="195"/>
      <c r="S460" s="195"/>
      <c r="T460" s="195"/>
      <c r="U460" s="195"/>
      <c r="V460" s="195"/>
      <c r="W460" s="195"/>
      <c r="X460" s="195"/>
      <c r="Y460" s="195"/>
    </row>
    <row r="461" spans="1:25" ht="12.75" customHeight="1" x14ac:dyDescent="0.3">
      <c r="A461" s="195"/>
      <c r="B461" s="195"/>
      <c r="C461" s="195"/>
      <c r="D461" s="195"/>
      <c r="E461" s="195"/>
      <c r="F461" s="195"/>
      <c r="G461" s="195"/>
      <c r="H461" s="195"/>
      <c r="I461" s="195"/>
      <c r="J461" s="195"/>
      <c r="K461" s="195"/>
      <c r="L461" s="195"/>
      <c r="M461" s="195"/>
      <c r="N461" s="195"/>
      <c r="O461" s="195"/>
      <c r="P461" s="195"/>
      <c r="Q461" s="195"/>
      <c r="R461" s="195"/>
      <c r="S461" s="195"/>
      <c r="T461" s="195"/>
      <c r="U461" s="195"/>
      <c r="V461" s="195"/>
      <c r="W461" s="195"/>
      <c r="X461" s="195"/>
      <c r="Y461" s="195"/>
    </row>
    <row r="462" spans="1:25" ht="12.75" customHeight="1" x14ac:dyDescent="0.3">
      <c r="A462" s="195"/>
      <c r="B462" s="195"/>
      <c r="C462" s="195"/>
      <c r="D462" s="195"/>
      <c r="E462" s="195"/>
      <c r="F462" s="195"/>
      <c r="G462" s="195"/>
      <c r="H462" s="195"/>
      <c r="I462" s="195"/>
      <c r="J462" s="195"/>
      <c r="K462" s="195"/>
      <c r="L462" s="195"/>
      <c r="M462" s="195"/>
      <c r="N462" s="195"/>
      <c r="O462" s="195"/>
      <c r="P462" s="195"/>
      <c r="Q462" s="195"/>
      <c r="R462" s="195"/>
      <c r="S462" s="195"/>
      <c r="T462" s="195"/>
      <c r="U462" s="195"/>
      <c r="V462" s="195"/>
      <c r="W462" s="195"/>
      <c r="X462" s="195"/>
      <c r="Y462" s="195"/>
    </row>
    <row r="463" spans="1:25" ht="12.75" customHeight="1" x14ac:dyDescent="0.3">
      <c r="A463" s="195"/>
      <c r="B463" s="195"/>
      <c r="C463" s="195"/>
      <c r="D463" s="195"/>
      <c r="E463" s="195"/>
      <c r="F463" s="195"/>
      <c r="G463" s="195"/>
      <c r="H463" s="195"/>
      <c r="I463" s="195"/>
      <c r="J463" s="195"/>
      <c r="K463" s="195"/>
      <c r="L463" s="195"/>
      <c r="M463" s="195"/>
      <c r="N463" s="195"/>
      <c r="O463" s="195"/>
      <c r="P463" s="195"/>
      <c r="Q463" s="195"/>
      <c r="R463" s="195"/>
      <c r="S463" s="195"/>
      <c r="T463" s="195"/>
      <c r="U463" s="195"/>
      <c r="V463" s="195"/>
      <c r="W463" s="195"/>
      <c r="X463" s="195"/>
      <c r="Y463" s="195"/>
    </row>
    <row r="464" spans="1:25" ht="12.75" customHeight="1" x14ac:dyDescent="0.3">
      <c r="A464" s="195"/>
      <c r="B464" s="195"/>
      <c r="C464" s="195"/>
      <c r="D464" s="195"/>
      <c r="E464" s="195"/>
      <c r="F464" s="195"/>
      <c r="G464" s="195"/>
      <c r="H464" s="195"/>
      <c r="I464" s="195"/>
      <c r="J464" s="195"/>
      <c r="K464" s="195"/>
      <c r="L464" s="195"/>
      <c r="M464" s="195"/>
      <c r="N464" s="195"/>
      <c r="O464" s="195"/>
      <c r="P464" s="195"/>
      <c r="Q464" s="195"/>
      <c r="R464" s="195"/>
      <c r="S464" s="195"/>
      <c r="T464" s="195"/>
      <c r="U464" s="195"/>
      <c r="V464" s="195"/>
      <c r="W464" s="195"/>
      <c r="X464" s="195"/>
      <c r="Y464" s="195"/>
    </row>
    <row r="465" spans="1:25" ht="12.75" customHeight="1" x14ac:dyDescent="0.3">
      <c r="A465" s="195"/>
      <c r="B465" s="195"/>
      <c r="C465" s="195"/>
      <c r="D465" s="195"/>
      <c r="E465" s="195"/>
      <c r="F465" s="195"/>
      <c r="G465" s="195"/>
      <c r="H465" s="195"/>
      <c r="I465" s="195"/>
      <c r="J465" s="195"/>
      <c r="K465" s="195"/>
      <c r="L465" s="195"/>
      <c r="M465" s="195"/>
      <c r="N465" s="195"/>
      <c r="O465" s="195"/>
      <c r="P465" s="195"/>
      <c r="Q465" s="195"/>
      <c r="R465" s="195"/>
      <c r="S465" s="195"/>
      <c r="T465" s="195"/>
      <c r="U465" s="195"/>
      <c r="V465" s="195"/>
      <c r="W465" s="195"/>
      <c r="X465" s="195"/>
      <c r="Y465" s="195"/>
    </row>
    <row r="466" spans="1:25" ht="12.75" customHeight="1" x14ac:dyDescent="0.3">
      <c r="A466" s="195"/>
      <c r="B466" s="195"/>
      <c r="C466" s="195"/>
      <c r="D466" s="195"/>
      <c r="E466" s="195"/>
      <c r="F466" s="195"/>
      <c r="G466" s="195"/>
      <c r="H466" s="195"/>
      <c r="I466" s="195"/>
      <c r="J466" s="195"/>
      <c r="K466" s="195"/>
      <c r="L466" s="195"/>
      <c r="M466" s="195"/>
      <c r="N466" s="195"/>
      <c r="O466" s="195"/>
      <c r="P466" s="195"/>
      <c r="Q466" s="195"/>
      <c r="R466" s="195"/>
      <c r="S466" s="195"/>
      <c r="T466" s="195"/>
      <c r="U466" s="195"/>
      <c r="V466" s="195"/>
      <c r="W466" s="195"/>
      <c r="X466" s="195"/>
      <c r="Y466" s="195"/>
    </row>
    <row r="467" spans="1:25" ht="12.75" customHeight="1" x14ac:dyDescent="0.3">
      <c r="A467" s="195"/>
      <c r="B467" s="195"/>
      <c r="C467" s="195"/>
      <c r="D467" s="195"/>
      <c r="E467" s="195"/>
      <c r="F467" s="195"/>
      <c r="G467" s="195"/>
      <c r="H467" s="195"/>
      <c r="I467" s="195"/>
      <c r="J467" s="195"/>
      <c r="K467" s="195"/>
      <c r="L467" s="195"/>
      <c r="M467" s="195"/>
      <c r="N467" s="195"/>
      <c r="O467" s="195"/>
      <c r="P467" s="195"/>
      <c r="Q467" s="195"/>
      <c r="R467" s="195"/>
      <c r="S467" s="195"/>
      <c r="T467" s="195"/>
      <c r="U467" s="195"/>
      <c r="V467" s="195"/>
      <c r="W467" s="195"/>
      <c r="X467" s="195"/>
      <c r="Y467" s="195"/>
    </row>
    <row r="468" spans="1:25" ht="12.75" customHeight="1" x14ac:dyDescent="0.3">
      <c r="A468" s="195"/>
      <c r="B468" s="195"/>
      <c r="C468" s="195"/>
      <c r="D468" s="195"/>
      <c r="E468" s="195"/>
      <c r="F468" s="195"/>
      <c r="G468" s="195"/>
      <c r="H468" s="195"/>
      <c r="I468" s="195"/>
      <c r="J468" s="195"/>
      <c r="K468" s="195"/>
      <c r="L468" s="195"/>
      <c r="M468" s="195"/>
      <c r="N468" s="195"/>
      <c r="O468" s="195"/>
      <c r="P468" s="195"/>
      <c r="Q468" s="195"/>
      <c r="R468" s="195"/>
      <c r="S468" s="195"/>
      <c r="T468" s="195"/>
      <c r="U468" s="195"/>
      <c r="V468" s="195"/>
      <c r="W468" s="195"/>
      <c r="X468" s="195"/>
      <c r="Y468" s="195"/>
    </row>
    <row r="469" spans="1:25" ht="12.75" customHeight="1" x14ac:dyDescent="0.3">
      <c r="A469" s="195"/>
      <c r="B469" s="195"/>
      <c r="C469" s="195"/>
      <c r="D469" s="195"/>
      <c r="E469" s="195"/>
      <c r="F469" s="195"/>
      <c r="G469" s="195"/>
      <c r="H469" s="195"/>
      <c r="I469" s="195"/>
      <c r="J469" s="195"/>
      <c r="K469" s="195"/>
      <c r="L469" s="195"/>
      <c r="M469" s="195"/>
      <c r="N469" s="195"/>
      <c r="O469" s="195"/>
      <c r="P469" s="195"/>
      <c r="Q469" s="195"/>
      <c r="R469" s="195"/>
      <c r="S469" s="195"/>
      <c r="T469" s="195"/>
      <c r="U469" s="195"/>
      <c r="V469" s="195"/>
      <c r="W469" s="195"/>
      <c r="X469" s="195"/>
      <c r="Y469" s="195"/>
    </row>
    <row r="470" spans="1:25" ht="12.75" customHeight="1" x14ac:dyDescent="0.3">
      <c r="A470" s="195"/>
      <c r="B470" s="195"/>
      <c r="C470" s="195"/>
      <c r="D470" s="195"/>
      <c r="E470" s="195"/>
      <c r="F470" s="195"/>
      <c r="G470" s="195"/>
      <c r="H470" s="195"/>
      <c r="I470" s="195"/>
      <c r="J470" s="195"/>
      <c r="K470" s="195"/>
      <c r="L470" s="195"/>
      <c r="M470" s="195"/>
      <c r="N470" s="195"/>
      <c r="O470" s="195"/>
      <c r="P470" s="195"/>
      <c r="Q470" s="195"/>
      <c r="R470" s="195"/>
      <c r="S470" s="195"/>
      <c r="T470" s="195"/>
      <c r="U470" s="195"/>
      <c r="V470" s="195"/>
      <c r="W470" s="195"/>
      <c r="X470" s="195"/>
      <c r="Y470" s="195"/>
    </row>
    <row r="471" spans="1:25" ht="12.75" customHeight="1" x14ac:dyDescent="0.3">
      <c r="A471" s="195"/>
      <c r="B471" s="195"/>
      <c r="C471" s="195"/>
      <c r="D471" s="195"/>
      <c r="E471" s="195"/>
      <c r="F471" s="195"/>
      <c r="G471" s="195"/>
      <c r="H471" s="195"/>
      <c r="I471" s="195"/>
      <c r="J471" s="195"/>
      <c r="K471" s="195"/>
      <c r="L471" s="195"/>
      <c r="M471" s="195"/>
      <c r="N471" s="195"/>
      <c r="O471" s="195"/>
      <c r="P471" s="195"/>
      <c r="Q471" s="195"/>
      <c r="R471" s="195"/>
      <c r="S471" s="195"/>
      <c r="T471" s="195"/>
      <c r="U471" s="195"/>
      <c r="V471" s="195"/>
      <c r="W471" s="195"/>
      <c r="X471" s="195"/>
      <c r="Y471" s="195"/>
    </row>
    <row r="472" spans="1:25" ht="12.75" customHeight="1" x14ac:dyDescent="0.3">
      <c r="A472" s="195"/>
      <c r="B472" s="195"/>
      <c r="C472" s="195"/>
      <c r="D472" s="195"/>
      <c r="E472" s="195"/>
      <c r="F472" s="195"/>
      <c r="G472" s="195"/>
      <c r="H472" s="195"/>
      <c r="I472" s="195"/>
      <c r="J472" s="195"/>
      <c r="K472" s="195"/>
      <c r="L472" s="195"/>
      <c r="M472" s="195"/>
      <c r="N472" s="195"/>
      <c r="O472" s="195"/>
      <c r="P472" s="195"/>
      <c r="Q472" s="195"/>
      <c r="R472" s="195"/>
      <c r="S472" s="195"/>
      <c r="T472" s="195"/>
      <c r="U472" s="195"/>
      <c r="V472" s="195"/>
      <c r="W472" s="195"/>
      <c r="X472" s="195"/>
      <c r="Y472" s="195"/>
    </row>
    <row r="473" spans="1:25" ht="12.75" customHeight="1" x14ac:dyDescent="0.3">
      <c r="A473" s="195"/>
      <c r="B473" s="195"/>
      <c r="C473" s="195"/>
      <c r="D473" s="195"/>
      <c r="E473" s="195"/>
      <c r="F473" s="195"/>
      <c r="G473" s="195"/>
      <c r="H473" s="195"/>
      <c r="I473" s="195"/>
      <c r="J473" s="195"/>
      <c r="K473" s="195"/>
      <c r="L473" s="195"/>
      <c r="M473" s="195"/>
      <c r="N473" s="195"/>
      <c r="O473" s="195"/>
      <c r="P473" s="195"/>
      <c r="Q473" s="195"/>
      <c r="R473" s="195"/>
      <c r="S473" s="195"/>
      <c r="T473" s="195"/>
      <c r="U473" s="195"/>
      <c r="V473" s="195"/>
      <c r="W473" s="195"/>
      <c r="X473" s="195"/>
      <c r="Y473" s="195"/>
    </row>
    <row r="474" spans="1:25" ht="12.75" customHeight="1" x14ac:dyDescent="0.3">
      <c r="A474" s="195"/>
      <c r="B474" s="195"/>
      <c r="C474" s="195"/>
      <c r="D474" s="195"/>
      <c r="E474" s="195"/>
      <c r="F474" s="195"/>
      <c r="G474" s="195"/>
      <c r="H474" s="195"/>
      <c r="I474" s="195"/>
      <c r="J474" s="195"/>
      <c r="K474" s="195"/>
      <c r="L474" s="195"/>
      <c r="M474" s="195"/>
      <c r="N474" s="195"/>
      <c r="O474" s="195"/>
      <c r="P474" s="195"/>
      <c r="Q474" s="195"/>
      <c r="R474" s="195"/>
      <c r="S474" s="195"/>
      <c r="T474" s="195"/>
      <c r="U474" s="195"/>
      <c r="V474" s="195"/>
      <c r="W474" s="195"/>
      <c r="X474" s="195"/>
      <c r="Y474" s="195"/>
    </row>
    <row r="475" spans="1:25" ht="12.75" customHeight="1" x14ac:dyDescent="0.3">
      <c r="A475" s="195"/>
      <c r="B475" s="195"/>
      <c r="C475" s="195"/>
      <c r="D475" s="195"/>
      <c r="E475" s="195"/>
      <c r="F475" s="195"/>
      <c r="G475" s="195"/>
      <c r="H475" s="195"/>
      <c r="I475" s="195"/>
      <c r="J475" s="195"/>
      <c r="K475" s="195"/>
      <c r="L475" s="195"/>
      <c r="M475" s="195"/>
      <c r="N475" s="195"/>
      <c r="O475" s="195"/>
      <c r="P475" s="195"/>
      <c r="Q475" s="195"/>
      <c r="R475" s="195"/>
      <c r="S475" s="195"/>
      <c r="T475" s="195"/>
      <c r="U475" s="195"/>
      <c r="V475" s="195"/>
      <c r="W475" s="195"/>
      <c r="X475" s="195"/>
      <c r="Y475" s="195"/>
    </row>
    <row r="476" spans="1:25" ht="12.75" customHeight="1" x14ac:dyDescent="0.3">
      <c r="A476" s="195"/>
      <c r="B476" s="195"/>
      <c r="C476" s="195"/>
      <c r="D476" s="195"/>
      <c r="E476" s="195"/>
      <c r="F476" s="195"/>
      <c r="G476" s="195"/>
      <c r="H476" s="195"/>
      <c r="I476" s="195"/>
      <c r="J476" s="195"/>
      <c r="K476" s="195"/>
      <c r="L476" s="195"/>
      <c r="M476" s="195"/>
      <c r="N476" s="195"/>
      <c r="O476" s="195"/>
      <c r="P476" s="195"/>
      <c r="Q476" s="195"/>
      <c r="R476" s="195"/>
      <c r="S476" s="195"/>
      <c r="T476" s="195"/>
      <c r="U476" s="195"/>
      <c r="V476" s="195"/>
      <c r="W476" s="195"/>
      <c r="X476" s="195"/>
      <c r="Y476" s="195"/>
    </row>
    <row r="477" spans="1:25" ht="12.75" customHeight="1" x14ac:dyDescent="0.3">
      <c r="A477" s="195"/>
      <c r="B477" s="195"/>
      <c r="C477" s="195"/>
      <c r="D477" s="195"/>
      <c r="E477" s="195"/>
      <c r="F477" s="195"/>
      <c r="G477" s="195"/>
      <c r="H477" s="195"/>
      <c r="I477" s="195"/>
      <c r="J477" s="195"/>
      <c r="K477" s="195"/>
      <c r="L477" s="195"/>
      <c r="M477" s="195"/>
      <c r="N477" s="195"/>
      <c r="O477" s="195"/>
      <c r="P477" s="195"/>
      <c r="Q477" s="195"/>
      <c r="R477" s="195"/>
      <c r="S477" s="195"/>
      <c r="T477" s="195"/>
      <c r="U477" s="195"/>
      <c r="V477" s="195"/>
      <c r="W477" s="195"/>
      <c r="X477" s="195"/>
      <c r="Y477" s="195"/>
    </row>
    <row r="478" spans="1:25" ht="12.75" customHeight="1" x14ac:dyDescent="0.3">
      <c r="A478" s="195"/>
      <c r="B478" s="195"/>
      <c r="C478" s="195"/>
      <c r="D478" s="195"/>
      <c r="E478" s="195"/>
      <c r="F478" s="195"/>
      <c r="G478" s="195"/>
      <c r="H478" s="195"/>
      <c r="I478" s="195"/>
      <c r="J478" s="195"/>
      <c r="K478" s="195"/>
      <c r="L478" s="195"/>
      <c r="M478" s="195"/>
      <c r="N478" s="195"/>
      <c r="O478" s="195"/>
      <c r="P478" s="195"/>
      <c r="Q478" s="195"/>
      <c r="R478" s="195"/>
      <c r="S478" s="195"/>
      <c r="T478" s="195"/>
      <c r="U478" s="195"/>
      <c r="V478" s="195"/>
      <c r="W478" s="195"/>
      <c r="X478" s="195"/>
      <c r="Y478" s="195"/>
    </row>
    <row r="479" spans="1:25" ht="12.75" customHeight="1" x14ac:dyDescent="0.3">
      <c r="A479" s="195"/>
      <c r="B479" s="195"/>
      <c r="C479" s="195"/>
      <c r="D479" s="195"/>
      <c r="E479" s="195"/>
      <c r="F479" s="195"/>
      <c r="G479" s="195"/>
      <c r="H479" s="195"/>
      <c r="I479" s="195"/>
      <c r="J479" s="195"/>
      <c r="K479" s="195"/>
      <c r="L479" s="195"/>
      <c r="M479" s="195"/>
      <c r="N479" s="195"/>
      <c r="O479" s="195"/>
      <c r="P479" s="195"/>
      <c r="Q479" s="195"/>
      <c r="R479" s="195"/>
      <c r="S479" s="195"/>
      <c r="T479" s="195"/>
      <c r="U479" s="195"/>
      <c r="V479" s="195"/>
      <c r="W479" s="195"/>
      <c r="X479" s="195"/>
      <c r="Y479" s="195"/>
    </row>
    <row r="480" spans="1:25" ht="12.75" customHeight="1" x14ac:dyDescent="0.3">
      <c r="A480" s="195"/>
      <c r="B480" s="195"/>
      <c r="C480" s="195"/>
      <c r="D480" s="195"/>
      <c r="E480" s="195"/>
      <c r="F480" s="195"/>
      <c r="G480" s="195"/>
      <c r="H480" s="195"/>
      <c r="I480" s="195"/>
      <c r="J480" s="195"/>
      <c r="K480" s="195"/>
      <c r="L480" s="195"/>
      <c r="M480" s="195"/>
      <c r="N480" s="195"/>
      <c r="O480" s="195"/>
      <c r="P480" s="195"/>
      <c r="Q480" s="195"/>
      <c r="R480" s="195"/>
      <c r="S480" s="195"/>
      <c r="T480" s="195"/>
      <c r="U480" s="195"/>
      <c r="V480" s="195"/>
      <c r="W480" s="195"/>
      <c r="X480" s="195"/>
      <c r="Y480" s="195"/>
    </row>
    <row r="481" spans="1:25" ht="12.75" customHeight="1" x14ac:dyDescent="0.3">
      <c r="A481" s="195"/>
      <c r="B481" s="195"/>
      <c r="C481" s="195"/>
      <c r="D481" s="195"/>
      <c r="E481" s="195"/>
      <c r="F481" s="195"/>
      <c r="G481" s="195"/>
      <c r="H481" s="195"/>
      <c r="I481" s="195"/>
      <c r="J481" s="195"/>
      <c r="K481" s="195"/>
      <c r="L481" s="195"/>
      <c r="M481" s="195"/>
      <c r="N481" s="195"/>
      <c r="O481" s="195"/>
      <c r="P481" s="195"/>
      <c r="Q481" s="195"/>
      <c r="R481" s="195"/>
      <c r="S481" s="195"/>
      <c r="T481" s="195"/>
      <c r="U481" s="195"/>
      <c r="V481" s="195"/>
      <c r="W481" s="195"/>
      <c r="X481" s="195"/>
      <c r="Y481" s="195"/>
    </row>
    <row r="482" spans="1:25" ht="12.75" customHeight="1" x14ac:dyDescent="0.3">
      <c r="A482" s="195"/>
      <c r="B482" s="195"/>
      <c r="C482" s="195"/>
      <c r="D482" s="195"/>
      <c r="E482" s="195"/>
      <c r="F482" s="195"/>
      <c r="G482" s="195"/>
      <c r="H482" s="195"/>
      <c r="I482" s="195"/>
      <c r="J482" s="195"/>
      <c r="K482" s="195"/>
      <c r="L482" s="195"/>
      <c r="M482" s="195"/>
      <c r="N482" s="195"/>
      <c r="O482" s="195"/>
      <c r="P482" s="195"/>
      <c r="Q482" s="195"/>
      <c r="R482" s="195"/>
      <c r="S482" s="195"/>
      <c r="T482" s="195"/>
      <c r="U482" s="195"/>
      <c r="V482" s="195"/>
      <c r="W482" s="195"/>
      <c r="X482" s="195"/>
      <c r="Y482" s="195"/>
    </row>
    <row r="483" spans="1:25" ht="12.75" customHeight="1" x14ac:dyDescent="0.3">
      <c r="A483" s="195"/>
      <c r="B483" s="195"/>
      <c r="C483" s="195"/>
      <c r="D483" s="195"/>
      <c r="E483" s="195"/>
      <c r="F483" s="195"/>
      <c r="G483" s="195"/>
      <c r="H483" s="195"/>
      <c r="I483" s="195"/>
      <c r="J483" s="195"/>
      <c r="K483" s="195"/>
      <c r="L483" s="195"/>
      <c r="M483" s="195"/>
      <c r="N483" s="195"/>
      <c r="O483" s="195"/>
      <c r="P483" s="195"/>
      <c r="Q483" s="195"/>
      <c r="R483" s="195"/>
      <c r="S483" s="195"/>
      <c r="T483" s="195"/>
      <c r="U483" s="195"/>
      <c r="V483" s="195"/>
      <c r="W483" s="195"/>
      <c r="X483" s="195"/>
      <c r="Y483" s="195"/>
    </row>
    <row r="484" spans="1:25" ht="12.75" customHeight="1" x14ac:dyDescent="0.3">
      <c r="A484" s="195"/>
      <c r="B484" s="195"/>
      <c r="C484" s="195"/>
      <c r="D484" s="195"/>
      <c r="E484" s="195"/>
      <c r="F484" s="195"/>
      <c r="G484" s="195"/>
      <c r="H484" s="195"/>
      <c r="I484" s="195"/>
      <c r="J484" s="195"/>
      <c r="K484" s="195"/>
      <c r="L484" s="195"/>
      <c r="M484" s="195"/>
      <c r="N484" s="195"/>
      <c r="O484" s="195"/>
      <c r="P484" s="195"/>
      <c r="Q484" s="195"/>
      <c r="R484" s="195"/>
      <c r="S484" s="195"/>
      <c r="T484" s="195"/>
      <c r="U484" s="195"/>
      <c r="V484" s="195"/>
      <c r="W484" s="195"/>
      <c r="X484" s="195"/>
      <c r="Y484" s="195"/>
    </row>
    <row r="485" spans="1:25" ht="12.75" customHeight="1" x14ac:dyDescent="0.3">
      <c r="A485" s="195"/>
      <c r="B485" s="195"/>
      <c r="C485" s="195"/>
      <c r="D485" s="195"/>
      <c r="E485" s="195"/>
      <c r="F485" s="195"/>
      <c r="G485" s="195"/>
      <c r="H485" s="195"/>
      <c r="I485" s="195"/>
      <c r="J485" s="195"/>
      <c r="K485" s="195"/>
      <c r="L485" s="195"/>
      <c r="M485" s="195"/>
      <c r="N485" s="195"/>
      <c r="O485" s="195"/>
      <c r="P485" s="195"/>
      <c r="Q485" s="195"/>
      <c r="R485" s="195"/>
      <c r="S485" s="195"/>
      <c r="T485" s="195"/>
      <c r="U485" s="195"/>
      <c r="V485" s="195"/>
      <c r="W485" s="195"/>
      <c r="X485" s="195"/>
      <c r="Y485" s="195"/>
    </row>
    <row r="486" spans="1:25" ht="12.75" customHeight="1" x14ac:dyDescent="0.3">
      <c r="A486" s="195"/>
      <c r="B486" s="195"/>
      <c r="C486" s="195"/>
      <c r="D486" s="195"/>
      <c r="E486" s="195"/>
      <c r="F486" s="195"/>
      <c r="G486" s="195"/>
      <c r="H486" s="195"/>
      <c r="I486" s="195"/>
      <c r="J486" s="195"/>
      <c r="K486" s="195"/>
      <c r="L486" s="195"/>
      <c r="M486" s="195"/>
      <c r="N486" s="195"/>
      <c r="O486" s="195"/>
      <c r="P486" s="195"/>
      <c r="Q486" s="195"/>
      <c r="R486" s="195"/>
      <c r="S486" s="195"/>
      <c r="T486" s="195"/>
      <c r="U486" s="195"/>
      <c r="V486" s="195"/>
      <c r="W486" s="195"/>
      <c r="X486" s="195"/>
      <c r="Y486" s="195"/>
    </row>
    <row r="487" spans="1:25" ht="12.75" customHeight="1" x14ac:dyDescent="0.3">
      <c r="A487" s="195"/>
      <c r="B487" s="195"/>
      <c r="C487" s="195"/>
      <c r="D487" s="195"/>
      <c r="E487" s="195"/>
      <c r="F487" s="195"/>
      <c r="G487" s="195"/>
      <c r="H487" s="195"/>
      <c r="I487" s="195"/>
      <c r="J487" s="195"/>
      <c r="K487" s="195"/>
      <c r="L487" s="195"/>
      <c r="M487" s="195"/>
      <c r="N487" s="195"/>
      <c r="O487" s="195"/>
      <c r="P487" s="195"/>
      <c r="Q487" s="195"/>
      <c r="R487" s="195"/>
      <c r="S487" s="195"/>
      <c r="T487" s="195"/>
      <c r="U487" s="195"/>
      <c r="V487" s="195"/>
      <c r="W487" s="195"/>
      <c r="X487" s="195"/>
      <c r="Y487" s="195"/>
    </row>
    <row r="488" spans="1:25" ht="12.75" customHeight="1" x14ac:dyDescent="0.3">
      <c r="A488" s="195"/>
      <c r="B488" s="195"/>
      <c r="C488" s="195"/>
      <c r="D488" s="195"/>
      <c r="E488" s="195"/>
      <c r="F488" s="195"/>
      <c r="G488" s="195"/>
      <c r="H488" s="195"/>
      <c r="I488" s="195"/>
      <c r="J488" s="195"/>
      <c r="K488" s="195"/>
      <c r="L488" s="195"/>
      <c r="M488" s="195"/>
      <c r="N488" s="195"/>
      <c r="O488" s="195"/>
      <c r="P488" s="195"/>
      <c r="Q488" s="195"/>
      <c r="R488" s="195"/>
      <c r="S488" s="195"/>
      <c r="T488" s="195"/>
      <c r="U488" s="195"/>
      <c r="V488" s="195"/>
      <c r="W488" s="195"/>
      <c r="X488" s="195"/>
      <c r="Y488" s="195"/>
    </row>
    <row r="489" spans="1:25" ht="12.75" customHeight="1" x14ac:dyDescent="0.3">
      <c r="A489" s="195"/>
      <c r="B489" s="195"/>
      <c r="C489" s="195"/>
      <c r="D489" s="195"/>
      <c r="E489" s="195"/>
      <c r="F489" s="195"/>
      <c r="G489" s="195"/>
      <c r="H489" s="195"/>
      <c r="I489" s="195"/>
      <c r="J489" s="195"/>
      <c r="K489" s="195"/>
      <c r="L489" s="195"/>
      <c r="M489" s="195"/>
      <c r="N489" s="195"/>
      <c r="O489" s="195"/>
      <c r="P489" s="195"/>
      <c r="Q489" s="195"/>
      <c r="R489" s="195"/>
      <c r="S489" s="195"/>
      <c r="T489" s="195"/>
      <c r="U489" s="195"/>
      <c r="V489" s="195"/>
      <c r="W489" s="195"/>
      <c r="X489" s="195"/>
      <c r="Y489" s="195"/>
    </row>
    <row r="490" spans="1:25" ht="12.75" customHeight="1" x14ac:dyDescent="0.3">
      <c r="A490" s="195"/>
      <c r="B490" s="195"/>
      <c r="C490" s="195"/>
      <c r="D490" s="195"/>
      <c r="E490" s="195"/>
      <c r="F490" s="195"/>
      <c r="G490" s="195"/>
      <c r="H490" s="195"/>
      <c r="I490" s="195"/>
      <c r="J490" s="195"/>
      <c r="K490" s="195"/>
      <c r="L490" s="195"/>
      <c r="M490" s="195"/>
      <c r="N490" s="195"/>
      <c r="O490" s="195"/>
      <c r="P490" s="195"/>
      <c r="Q490" s="195"/>
      <c r="R490" s="195"/>
      <c r="S490" s="195"/>
      <c r="T490" s="195"/>
      <c r="U490" s="195"/>
      <c r="V490" s="195"/>
      <c r="W490" s="195"/>
      <c r="X490" s="195"/>
      <c r="Y490" s="195"/>
    </row>
    <row r="491" spans="1:25" ht="12.75" customHeight="1" x14ac:dyDescent="0.3">
      <c r="A491" s="195"/>
      <c r="B491" s="195"/>
      <c r="C491" s="195"/>
      <c r="D491" s="195"/>
      <c r="E491" s="195"/>
      <c r="F491" s="195"/>
      <c r="G491" s="195"/>
      <c r="H491" s="195"/>
      <c r="I491" s="195"/>
      <c r="J491" s="195"/>
      <c r="K491" s="195"/>
      <c r="L491" s="195"/>
      <c r="M491" s="195"/>
      <c r="N491" s="195"/>
      <c r="O491" s="195"/>
      <c r="P491" s="195"/>
      <c r="Q491" s="195"/>
      <c r="R491" s="195"/>
      <c r="S491" s="195"/>
      <c r="T491" s="195"/>
      <c r="U491" s="195"/>
      <c r="V491" s="195"/>
      <c r="W491" s="195"/>
      <c r="X491" s="195"/>
      <c r="Y491" s="195"/>
    </row>
    <row r="492" spans="1:25" ht="12.75" customHeight="1" x14ac:dyDescent="0.3">
      <c r="A492" s="195"/>
      <c r="B492" s="195"/>
      <c r="C492" s="195"/>
      <c r="D492" s="195"/>
      <c r="E492" s="195"/>
      <c r="F492" s="195"/>
      <c r="G492" s="195"/>
      <c r="H492" s="195"/>
      <c r="I492" s="195"/>
      <c r="J492" s="195"/>
      <c r="K492" s="195"/>
      <c r="L492" s="195"/>
      <c r="M492" s="195"/>
      <c r="N492" s="195"/>
      <c r="O492" s="195"/>
      <c r="P492" s="195"/>
      <c r="Q492" s="195"/>
      <c r="R492" s="195"/>
      <c r="S492" s="195"/>
      <c r="T492" s="195"/>
      <c r="U492" s="195"/>
      <c r="V492" s="195"/>
      <c r="W492" s="195"/>
      <c r="X492" s="195"/>
      <c r="Y492" s="195"/>
    </row>
    <row r="493" spans="1:25" ht="12.75" customHeight="1" x14ac:dyDescent="0.3">
      <c r="A493" s="195"/>
      <c r="B493" s="195"/>
      <c r="C493" s="195"/>
      <c r="D493" s="195"/>
      <c r="E493" s="195"/>
      <c r="F493" s="195"/>
      <c r="G493" s="195"/>
      <c r="H493" s="195"/>
      <c r="I493" s="195"/>
      <c r="J493" s="195"/>
      <c r="K493" s="195"/>
      <c r="L493" s="195"/>
      <c r="M493" s="195"/>
      <c r="N493" s="195"/>
      <c r="O493" s="195"/>
      <c r="P493" s="195"/>
      <c r="Q493" s="195"/>
      <c r="R493" s="195"/>
      <c r="S493" s="195"/>
      <c r="T493" s="195"/>
      <c r="U493" s="195"/>
      <c r="V493" s="195"/>
      <c r="W493" s="195"/>
      <c r="X493" s="195"/>
      <c r="Y493" s="195"/>
    </row>
    <row r="494" spans="1:25" ht="12.75" customHeight="1" x14ac:dyDescent="0.3">
      <c r="A494" s="195"/>
      <c r="B494" s="195"/>
      <c r="C494" s="195"/>
      <c r="D494" s="195"/>
      <c r="E494" s="195"/>
      <c r="F494" s="195"/>
      <c r="G494" s="195"/>
      <c r="H494" s="195"/>
      <c r="I494" s="195"/>
      <c r="J494" s="195"/>
      <c r="K494" s="195"/>
      <c r="L494" s="195"/>
      <c r="M494" s="195"/>
      <c r="N494" s="195"/>
      <c r="O494" s="195"/>
      <c r="P494" s="195"/>
      <c r="Q494" s="195"/>
      <c r="R494" s="195"/>
      <c r="S494" s="195"/>
      <c r="T494" s="195"/>
      <c r="U494" s="195"/>
      <c r="V494" s="195"/>
      <c r="W494" s="195"/>
      <c r="X494" s="195"/>
      <c r="Y494" s="195"/>
    </row>
    <row r="495" spans="1:25" ht="12.75" customHeight="1" x14ac:dyDescent="0.3">
      <c r="A495" s="195"/>
      <c r="B495" s="195"/>
      <c r="C495" s="195"/>
      <c r="D495" s="195"/>
      <c r="E495" s="195"/>
      <c r="F495" s="195"/>
      <c r="G495" s="195"/>
      <c r="H495" s="195"/>
      <c r="I495" s="195"/>
      <c r="J495" s="195"/>
      <c r="K495" s="195"/>
      <c r="L495" s="195"/>
      <c r="M495" s="195"/>
      <c r="N495" s="195"/>
      <c r="O495" s="195"/>
      <c r="P495" s="195"/>
      <c r="Q495" s="195"/>
      <c r="R495" s="195"/>
      <c r="S495" s="195"/>
      <c r="T495" s="195"/>
      <c r="U495" s="195"/>
      <c r="V495" s="195"/>
      <c r="W495" s="195"/>
      <c r="X495" s="195"/>
      <c r="Y495" s="195"/>
    </row>
    <row r="496" spans="1:25" ht="12.75" customHeight="1" x14ac:dyDescent="0.3">
      <c r="A496" s="195"/>
      <c r="B496" s="195"/>
      <c r="C496" s="195"/>
      <c r="D496" s="195"/>
      <c r="E496" s="195"/>
      <c r="F496" s="195"/>
      <c r="G496" s="195"/>
      <c r="H496" s="195"/>
      <c r="I496" s="195"/>
      <c r="J496" s="195"/>
      <c r="K496" s="195"/>
      <c r="L496" s="195"/>
      <c r="M496" s="195"/>
      <c r="N496" s="195"/>
      <c r="O496" s="195"/>
      <c r="P496" s="195"/>
      <c r="Q496" s="195"/>
      <c r="R496" s="195"/>
      <c r="S496" s="195"/>
      <c r="T496" s="195"/>
      <c r="U496" s="195"/>
      <c r="V496" s="195"/>
      <c r="W496" s="195"/>
      <c r="X496" s="195"/>
      <c r="Y496" s="195"/>
    </row>
    <row r="497" spans="1:25" ht="12.75" customHeight="1" x14ac:dyDescent="0.3">
      <c r="A497" s="195"/>
      <c r="B497" s="195"/>
      <c r="C497" s="195"/>
      <c r="D497" s="195"/>
      <c r="E497" s="195"/>
      <c r="F497" s="195"/>
      <c r="G497" s="195"/>
      <c r="H497" s="195"/>
      <c r="I497" s="195"/>
      <c r="J497" s="195"/>
      <c r="K497" s="195"/>
      <c r="L497" s="195"/>
      <c r="M497" s="195"/>
      <c r="N497" s="195"/>
      <c r="O497" s="195"/>
      <c r="P497" s="195"/>
      <c r="Q497" s="195"/>
      <c r="R497" s="195"/>
      <c r="S497" s="195"/>
      <c r="T497" s="195"/>
      <c r="U497" s="195"/>
      <c r="V497" s="195"/>
      <c r="W497" s="195"/>
      <c r="X497" s="195"/>
      <c r="Y497" s="195"/>
    </row>
    <row r="498" spans="1:25" ht="12.75" customHeight="1" x14ac:dyDescent="0.3">
      <c r="A498" s="195"/>
      <c r="B498" s="195"/>
      <c r="C498" s="195"/>
      <c r="D498" s="195"/>
      <c r="E498" s="195"/>
      <c r="F498" s="195"/>
      <c r="G498" s="195"/>
      <c r="H498" s="195"/>
      <c r="I498" s="195"/>
      <c r="J498" s="195"/>
      <c r="K498" s="195"/>
      <c r="L498" s="195"/>
      <c r="M498" s="195"/>
      <c r="N498" s="195"/>
      <c r="O498" s="195"/>
      <c r="P498" s="195"/>
      <c r="Q498" s="195"/>
      <c r="R498" s="195"/>
      <c r="S498" s="195"/>
      <c r="T498" s="195"/>
      <c r="U498" s="195"/>
      <c r="V498" s="195"/>
      <c r="W498" s="195"/>
      <c r="X498" s="195"/>
      <c r="Y498" s="195"/>
    </row>
    <row r="499" spans="1:25" ht="12.75" customHeight="1" x14ac:dyDescent="0.3">
      <c r="A499" s="195"/>
      <c r="B499" s="195"/>
      <c r="C499" s="195"/>
      <c r="D499" s="195"/>
      <c r="E499" s="195"/>
      <c r="F499" s="195"/>
      <c r="G499" s="195"/>
      <c r="H499" s="195"/>
      <c r="I499" s="195"/>
      <c r="J499" s="195"/>
      <c r="K499" s="195"/>
      <c r="L499" s="195"/>
      <c r="M499" s="195"/>
      <c r="N499" s="195"/>
      <c r="O499" s="195"/>
      <c r="P499" s="195"/>
      <c r="Q499" s="195"/>
      <c r="R499" s="195"/>
      <c r="S499" s="195"/>
      <c r="T499" s="195"/>
      <c r="U499" s="195"/>
      <c r="V499" s="195"/>
      <c r="W499" s="195"/>
      <c r="X499" s="195"/>
      <c r="Y499" s="195"/>
    </row>
    <row r="500" spans="1:25" ht="12.75" customHeight="1" x14ac:dyDescent="0.3">
      <c r="A500" s="195"/>
      <c r="B500" s="195"/>
      <c r="C500" s="195"/>
      <c r="D500" s="195"/>
      <c r="E500" s="195"/>
      <c r="F500" s="195"/>
      <c r="G500" s="195"/>
      <c r="H500" s="195"/>
      <c r="I500" s="195"/>
      <c r="J500" s="195"/>
      <c r="K500" s="195"/>
      <c r="L500" s="195"/>
      <c r="M500" s="195"/>
      <c r="N500" s="195"/>
      <c r="O500" s="195"/>
      <c r="P500" s="195"/>
      <c r="Q500" s="195"/>
      <c r="R500" s="195"/>
      <c r="S500" s="195"/>
      <c r="T500" s="195"/>
      <c r="U500" s="195"/>
      <c r="V500" s="195"/>
      <c r="W500" s="195"/>
      <c r="X500" s="195"/>
      <c r="Y500" s="195"/>
    </row>
    <row r="501" spans="1:25" ht="12.75" customHeight="1" x14ac:dyDescent="0.3">
      <c r="A501" s="195"/>
      <c r="B501" s="195"/>
      <c r="C501" s="195"/>
      <c r="D501" s="195"/>
      <c r="E501" s="195"/>
      <c r="F501" s="195"/>
      <c r="G501" s="195"/>
      <c r="H501" s="195"/>
      <c r="I501" s="195"/>
      <c r="J501" s="195"/>
      <c r="K501" s="195"/>
      <c r="L501" s="195"/>
      <c r="M501" s="195"/>
      <c r="N501" s="195"/>
      <c r="O501" s="195"/>
      <c r="P501" s="195"/>
      <c r="Q501" s="195"/>
      <c r="R501" s="195"/>
      <c r="S501" s="195"/>
      <c r="T501" s="195"/>
      <c r="U501" s="195"/>
      <c r="V501" s="195"/>
      <c r="W501" s="195"/>
      <c r="X501" s="195"/>
      <c r="Y501" s="195"/>
    </row>
    <row r="502" spans="1:25" ht="12.75" customHeight="1" x14ac:dyDescent="0.3">
      <c r="A502" s="195"/>
      <c r="B502" s="195"/>
      <c r="C502" s="195"/>
      <c r="D502" s="195"/>
      <c r="E502" s="195"/>
      <c r="F502" s="195"/>
      <c r="G502" s="195"/>
      <c r="H502" s="195"/>
      <c r="I502" s="195"/>
      <c r="J502" s="195"/>
      <c r="K502" s="195"/>
      <c r="L502" s="195"/>
      <c r="M502" s="195"/>
      <c r="N502" s="195"/>
      <c r="O502" s="195"/>
      <c r="P502" s="195"/>
      <c r="Q502" s="195"/>
      <c r="R502" s="195"/>
      <c r="S502" s="195"/>
      <c r="T502" s="195"/>
      <c r="U502" s="195"/>
      <c r="V502" s="195"/>
      <c r="W502" s="195"/>
      <c r="X502" s="195"/>
      <c r="Y502" s="195"/>
    </row>
    <row r="503" spans="1:25" ht="12.75" customHeight="1" x14ac:dyDescent="0.3">
      <c r="A503" s="195"/>
      <c r="B503" s="195"/>
      <c r="C503" s="195"/>
      <c r="D503" s="195"/>
      <c r="E503" s="195"/>
      <c r="F503" s="195"/>
      <c r="G503" s="195"/>
      <c r="H503" s="195"/>
      <c r="I503" s="195"/>
      <c r="J503" s="195"/>
      <c r="K503" s="195"/>
      <c r="L503" s="195"/>
      <c r="M503" s="195"/>
      <c r="N503" s="195"/>
      <c r="O503" s="195"/>
      <c r="P503" s="195"/>
      <c r="Q503" s="195"/>
      <c r="R503" s="195"/>
      <c r="S503" s="195"/>
      <c r="T503" s="195"/>
      <c r="U503" s="195"/>
      <c r="V503" s="195"/>
      <c r="W503" s="195"/>
      <c r="X503" s="195"/>
      <c r="Y503" s="195"/>
    </row>
    <row r="504" spans="1:25" ht="12.75" customHeight="1" x14ac:dyDescent="0.3">
      <c r="A504" s="195"/>
      <c r="B504" s="195"/>
      <c r="C504" s="195"/>
      <c r="D504" s="195"/>
      <c r="E504" s="195"/>
      <c r="F504" s="195"/>
      <c r="G504" s="195"/>
      <c r="H504" s="195"/>
      <c r="I504" s="195"/>
      <c r="J504" s="195"/>
      <c r="K504" s="195"/>
      <c r="L504" s="195"/>
      <c r="M504" s="195"/>
      <c r="N504" s="195"/>
      <c r="O504" s="195"/>
      <c r="P504" s="195"/>
      <c r="Q504" s="195"/>
      <c r="R504" s="195"/>
      <c r="S504" s="195"/>
      <c r="T504" s="195"/>
      <c r="U504" s="195"/>
      <c r="V504" s="195"/>
      <c r="W504" s="195"/>
      <c r="X504" s="195"/>
      <c r="Y504" s="195"/>
    </row>
    <row r="505" spans="1:25" ht="12.75" customHeight="1" x14ac:dyDescent="0.3">
      <c r="A505" s="195"/>
      <c r="B505" s="195"/>
      <c r="C505" s="195"/>
      <c r="D505" s="195"/>
      <c r="E505" s="195"/>
      <c r="F505" s="195"/>
      <c r="G505" s="195"/>
      <c r="H505" s="195"/>
      <c r="I505" s="195"/>
      <c r="J505" s="195"/>
      <c r="K505" s="195"/>
      <c r="L505" s="195"/>
      <c r="M505" s="195"/>
      <c r="N505" s="195"/>
      <c r="O505" s="195"/>
      <c r="P505" s="195"/>
      <c r="Q505" s="195"/>
      <c r="R505" s="195"/>
      <c r="S505" s="195"/>
      <c r="T505" s="195"/>
      <c r="U505" s="195"/>
      <c r="V505" s="195"/>
      <c r="W505" s="195"/>
      <c r="X505" s="195"/>
      <c r="Y505" s="195"/>
    </row>
    <row r="506" spans="1:25" ht="12.75" customHeight="1" x14ac:dyDescent="0.3">
      <c r="A506" s="195"/>
      <c r="B506" s="195"/>
      <c r="C506" s="195"/>
      <c r="D506" s="195"/>
      <c r="E506" s="195"/>
      <c r="F506" s="195"/>
      <c r="G506" s="195"/>
      <c r="H506" s="195"/>
      <c r="I506" s="195"/>
      <c r="J506" s="195"/>
      <c r="K506" s="195"/>
      <c r="L506" s="195"/>
      <c r="M506" s="195"/>
      <c r="N506" s="195"/>
      <c r="O506" s="195"/>
      <c r="P506" s="195"/>
      <c r="Q506" s="195"/>
      <c r="R506" s="195"/>
      <c r="S506" s="195"/>
      <c r="T506" s="195"/>
      <c r="U506" s="195"/>
      <c r="V506" s="195"/>
      <c r="W506" s="195"/>
      <c r="X506" s="195"/>
      <c r="Y506" s="195"/>
    </row>
    <row r="507" spans="1:25" ht="12.75" customHeight="1" x14ac:dyDescent="0.3">
      <c r="A507" s="195"/>
      <c r="B507" s="195"/>
      <c r="C507" s="195"/>
      <c r="D507" s="195"/>
      <c r="E507" s="195"/>
      <c r="F507" s="195"/>
      <c r="G507" s="195"/>
      <c r="H507" s="195"/>
      <c r="I507" s="195"/>
      <c r="J507" s="195"/>
      <c r="K507" s="195"/>
      <c r="L507" s="195"/>
      <c r="M507" s="195"/>
      <c r="N507" s="195"/>
      <c r="O507" s="195"/>
      <c r="P507" s="195"/>
      <c r="Q507" s="195"/>
      <c r="R507" s="195"/>
      <c r="S507" s="195"/>
      <c r="T507" s="195"/>
      <c r="U507" s="195"/>
      <c r="V507" s="195"/>
      <c r="W507" s="195"/>
      <c r="X507" s="195"/>
      <c r="Y507" s="195"/>
    </row>
    <row r="508" spans="1:25" ht="12.75" customHeight="1" x14ac:dyDescent="0.3">
      <c r="A508" s="195"/>
      <c r="B508" s="195"/>
      <c r="C508" s="195"/>
      <c r="D508" s="195"/>
      <c r="E508" s="195"/>
      <c r="F508" s="195"/>
      <c r="G508" s="195"/>
      <c r="H508" s="195"/>
      <c r="I508" s="195"/>
      <c r="J508" s="195"/>
      <c r="K508" s="195"/>
      <c r="L508" s="195"/>
      <c r="M508" s="195"/>
      <c r="N508" s="195"/>
      <c r="O508" s="195"/>
      <c r="P508" s="195"/>
      <c r="Q508" s="195"/>
      <c r="R508" s="195"/>
      <c r="S508" s="195"/>
      <c r="T508" s="195"/>
      <c r="U508" s="195"/>
      <c r="V508" s="195"/>
      <c r="W508" s="195"/>
      <c r="X508" s="195"/>
      <c r="Y508" s="195"/>
    </row>
    <row r="509" spans="1:25" ht="12.75" customHeight="1" x14ac:dyDescent="0.3">
      <c r="A509" s="195"/>
      <c r="B509" s="195"/>
      <c r="C509" s="195"/>
      <c r="D509" s="195"/>
      <c r="E509" s="195"/>
      <c r="F509" s="195"/>
      <c r="G509" s="195"/>
      <c r="H509" s="195"/>
      <c r="I509" s="195"/>
      <c r="J509" s="195"/>
      <c r="K509" s="195"/>
      <c r="L509" s="195"/>
      <c r="M509" s="195"/>
      <c r="N509" s="195"/>
      <c r="O509" s="195"/>
      <c r="P509" s="195"/>
      <c r="Q509" s="195"/>
      <c r="R509" s="195"/>
      <c r="S509" s="195"/>
      <c r="T509" s="195"/>
      <c r="U509" s="195"/>
      <c r="V509" s="195"/>
      <c r="W509" s="195"/>
      <c r="X509" s="195"/>
      <c r="Y509" s="195"/>
    </row>
    <row r="510" spans="1:25" ht="12.75" customHeight="1" x14ac:dyDescent="0.3">
      <c r="A510" s="195"/>
      <c r="B510" s="195"/>
      <c r="C510" s="195"/>
      <c r="D510" s="195"/>
      <c r="E510" s="195"/>
      <c r="F510" s="195"/>
      <c r="G510" s="195"/>
      <c r="H510" s="195"/>
      <c r="I510" s="195"/>
      <c r="J510" s="195"/>
      <c r="K510" s="195"/>
      <c r="L510" s="195"/>
      <c r="M510" s="195"/>
      <c r="N510" s="195"/>
      <c r="O510" s="195"/>
      <c r="P510" s="195"/>
      <c r="Q510" s="195"/>
      <c r="R510" s="195"/>
      <c r="S510" s="195"/>
      <c r="T510" s="195"/>
      <c r="U510" s="195"/>
      <c r="V510" s="195"/>
      <c r="W510" s="195"/>
      <c r="X510" s="195"/>
      <c r="Y510" s="195"/>
    </row>
    <row r="511" spans="1:25" ht="12.75" customHeight="1" x14ac:dyDescent="0.3">
      <c r="A511" s="195"/>
      <c r="B511" s="195"/>
      <c r="C511" s="195"/>
      <c r="D511" s="195"/>
      <c r="E511" s="195"/>
      <c r="F511" s="195"/>
      <c r="G511" s="195"/>
      <c r="H511" s="195"/>
      <c r="I511" s="195"/>
      <c r="J511" s="195"/>
      <c r="K511" s="195"/>
      <c r="L511" s="195"/>
      <c r="M511" s="195"/>
      <c r="N511" s="195"/>
      <c r="O511" s="195"/>
      <c r="P511" s="195"/>
      <c r="Q511" s="195"/>
      <c r="R511" s="195"/>
      <c r="S511" s="195"/>
      <c r="T511" s="195"/>
      <c r="U511" s="195"/>
      <c r="V511" s="195"/>
      <c r="W511" s="195"/>
      <c r="X511" s="195"/>
      <c r="Y511" s="195"/>
    </row>
    <row r="512" spans="1:25" ht="12.75" customHeight="1" x14ac:dyDescent="0.3">
      <c r="A512" s="195"/>
      <c r="B512" s="195"/>
      <c r="C512" s="195"/>
      <c r="D512" s="195"/>
      <c r="E512" s="195"/>
      <c r="F512" s="195"/>
      <c r="G512" s="195"/>
      <c r="H512" s="195"/>
      <c r="I512" s="195"/>
      <c r="J512" s="195"/>
      <c r="K512" s="195"/>
      <c r="L512" s="195"/>
      <c r="M512" s="195"/>
      <c r="N512" s="195"/>
      <c r="O512" s="195"/>
      <c r="P512" s="195"/>
      <c r="Q512" s="195"/>
      <c r="R512" s="195"/>
      <c r="S512" s="195"/>
      <c r="T512" s="195"/>
      <c r="U512" s="195"/>
      <c r="V512" s="195"/>
      <c r="W512" s="195"/>
      <c r="X512" s="195"/>
      <c r="Y512" s="195"/>
    </row>
    <row r="513" spans="1:25" ht="12.75" customHeight="1" x14ac:dyDescent="0.3">
      <c r="A513" s="195"/>
      <c r="B513" s="195"/>
      <c r="C513" s="195"/>
      <c r="D513" s="195"/>
      <c r="E513" s="195"/>
      <c r="F513" s="195"/>
      <c r="G513" s="195"/>
      <c r="H513" s="195"/>
      <c r="I513" s="195"/>
      <c r="J513" s="195"/>
      <c r="K513" s="195"/>
      <c r="L513" s="195"/>
      <c r="M513" s="195"/>
      <c r="N513" s="195"/>
      <c r="O513" s="195"/>
      <c r="P513" s="195"/>
      <c r="Q513" s="195"/>
      <c r="R513" s="195"/>
      <c r="S513" s="195"/>
      <c r="T513" s="195"/>
      <c r="U513" s="195"/>
      <c r="V513" s="195"/>
      <c r="W513" s="195"/>
      <c r="X513" s="195"/>
      <c r="Y513" s="195"/>
    </row>
    <row r="514" spans="1:25" ht="12.75" customHeight="1" x14ac:dyDescent="0.3">
      <c r="A514" s="195"/>
      <c r="B514" s="195"/>
      <c r="C514" s="195"/>
      <c r="D514" s="195"/>
      <c r="E514" s="195"/>
      <c r="F514" s="195"/>
      <c r="G514" s="195"/>
      <c r="H514" s="195"/>
      <c r="I514" s="195"/>
      <c r="J514" s="195"/>
      <c r="K514" s="195"/>
      <c r="L514" s="195"/>
      <c r="M514" s="195"/>
      <c r="N514" s="195"/>
      <c r="O514" s="195"/>
      <c r="P514" s="195"/>
      <c r="Q514" s="195"/>
      <c r="R514" s="195"/>
      <c r="S514" s="195"/>
      <c r="T514" s="195"/>
      <c r="U514" s="195"/>
      <c r="V514" s="195"/>
      <c r="W514" s="195"/>
      <c r="X514" s="195"/>
      <c r="Y514" s="195"/>
    </row>
    <row r="515" spans="1:25" ht="12.75" customHeight="1" x14ac:dyDescent="0.3">
      <c r="A515" s="195"/>
      <c r="B515" s="195"/>
      <c r="C515" s="195"/>
      <c r="D515" s="195"/>
      <c r="E515" s="195"/>
      <c r="F515" s="195"/>
      <c r="G515" s="195"/>
      <c r="H515" s="195"/>
      <c r="I515" s="195"/>
      <c r="J515" s="195"/>
      <c r="K515" s="195"/>
      <c r="L515" s="195"/>
      <c r="M515" s="195"/>
      <c r="N515" s="195"/>
      <c r="O515" s="195"/>
      <c r="P515" s="195"/>
      <c r="Q515" s="195"/>
      <c r="R515" s="195"/>
      <c r="S515" s="195"/>
      <c r="T515" s="195"/>
      <c r="U515" s="195"/>
      <c r="V515" s="195"/>
      <c r="W515" s="195"/>
      <c r="X515" s="195"/>
      <c r="Y515" s="195"/>
    </row>
    <row r="516" spans="1:25" ht="12.75" customHeight="1" x14ac:dyDescent="0.3">
      <c r="A516" s="195"/>
      <c r="B516" s="195"/>
      <c r="C516" s="195"/>
      <c r="D516" s="195"/>
      <c r="E516" s="195"/>
      <c r="F516" s="195"/>
      <c r="G516" s="195"/>
      <c r="H516" s="195"/>
      <c r="I516" s="195"/>
      <c r="J516" s="195"/>
      <c r="K516" s="195"/>
      <c r="L516" s="195"/>
      <c r="M516" s="195"/>
      <c r="N516" s="195"/>
      <c r="O516" s="195"/>
      <c r="P516" s="195"/>
      <c r="Q516" s="195"/>
      <c r="R516" s="195"/>
      <c r="S516" s="195"/>
      <c r="T516" s="195"/>
      <c r="U516" s="195"/>
      <c r="V516" s="195"/>
      <c r="W516" s="195"/>
      <c r="X516" s="195"/>
      <c r="Y516" s="195"/>
    </row>
    <row r="517" spans="1:25" ht="12.75" customHeight="1" x14ac:dyDescent="0.3">
      <c r="A517" s="195"/>
      <c r="B517" s="195"/>
      <c r="C517" s="195"/>
      <c r="D517" s="195"/>
      <c r="E517" s="195"/>
      <c r="F517" s="195"/>
      <c r="G517" s="195"/>
      <c r="H517" s="195"/>
      <c r="I517" s="195"/>
      <c r="J517" s="195"/>
      <c r="K517" s="195"/>
      <c r="L517" s="195"/>
      <c r="M517" s="195"/>
      <c r="N517" s="195"/>
      <c r="O517" s="195"/>
      <c r="P517" s="195"/>
      <c r="Q517" s="195"/>
      <c r="R517" s="195"/>
      <c r="S517" s="195"/>
      <c r="T517" s="195"/>
      <c r="U517" s="195"/>
      <c r="V517" s="195"/>
      <c r="W517" s="195"/>
      <c r="X517" s="195"/>
      <c r="Y517" s="195"/>
    </row>
    <row r="518" spans="1:25" ht="12.75" customHeight="1" x14ac:dyDescent="0.3">
      <c r="A518" s="195"/>
      <c r="B518" s="195"/>
      <c r="C518" s="195"/>
      <c r="D518" s="195"/>
      <c r="E518" s="195"/>
      <c r="F518" s="195"/>
      <c r="G518" s="195"/>
      <c r="H518" s="195"/>
      <c r="I518" s="195"/>
      <c r="J518" s="195"/>
      <c r="K518" s="195"/>
      <c r="L518" s="195"/>
      <c r="M518" s="195"/>
      <c r="N518" s="195"/>
      <c r="O518" s="195"/>
      <c r="P518" s="195"/>
      <c r="Q518" s="195"/>
      <c r="R518" s="195"/>
      <c r="S518" s="195"/>
      <c r="T518" s="195"/>
      <c r="U518" s="195"/>
      <c r="V518" s="195"/>
      <c r="W518" s="195"/>
      <c r="X518" s="195"/>
      <c r="Y518" s="195"/>
    </row>
    <row r="519" spans="1:25" ht="12.75" customHeight="1" x14ac:dyDescent="0.3">
      <c r="A519" s="195"/>
      <c r="B519" s="195"/>
      <c r="C519" s="195"/>
      <c r="D519" s="195"/>
      <c r="E519" s="195"/>
      <c r="F519" s="195"/>
      <c r="G519" s="195"/>
      <c r="H519" s="195"/>
      <c r="I519" s="195"/>
      <c r="J519" s="195"/>
      <c r="K519" s="195"/>
      <c r="L519" s="195"/>
      <c r="M519" s="195"/>
      <c r="N519" s="195"/>
      <c r="O519" s="195"/>
      <c r="P519" s="195"/>
      <c r="Q519" s="195"/>
      <c r="R519" s="195"/>
      <c r="S519" s="195"/>
      <c r="T519" s="195"/>
      <c r="U519" s="195"/>
      <c r="V519" s="195"/>
      <c r="W519" s="195"/>
      <c r="X519" s="195"/>
      <c r="Y519" s="195"/>
    </row>
    <row r="520" spans="1:25" ht="12.75" customHeight="1" x14ac:dyDescent="0.3">
      <c r="A520" s="195"/>
      <c r="B520" s="195"/>
      <c r="C520" s="195"/>
      <c r="D520" s="195"/>
      <c r="E520" s="195"/>
      <c r="F520" s="195"/>
      <c r="G520" s="195"/>
      <c r="H520" s="195"/>
      <c r="I520" s="195"/>
      <c r="J520" s="195"/>
      <c r="K520" s="195"/>
      <c r="L520" s="195"/>
      <c r="M520" s="195"/>
      <c r="N520" s="195"/>
      <c r="O520" s="195"/>
      <c r="P520" s="195"/>
      <c r="Q520" s="195"/>
      <c r="R520" s="195"/>
      <c r="S520" s="195"/>
      <c r="T520" s="195"/>
      <c r="U520" s="195"/>
      <c r="V520" s="195"/>
      <c r="W520" s="195"/>
      <c r="X520" s="195"/>
      <c r="Y520" s="195"/>
    </row>
    <row r="521" spans="1:25" ht="12.75" customHeight="1" x14ac:dyDescent="0.3">
      <c r="A521" s="195"/>
      <c r="B521" s="195"/>
      <c r="C521" s="195"/>
      <c r="D521" s="195"/>
      <c r="E521" s="195"/>
      <c r="F521" s="195"/>
      <c r="G521" s="195"/>
      <c r="H521" s="195"/>
      <c r="I521" s="195"/>
      <c r="J521" s="195"/>
      <c r="K521" s="195"/>
      <c r="L521" s="195"/>
      <c r="M521" s="195"/>
      <c r="N521" s="195"/>
      <c r="O521" s="195"/>
      <c r="P521" s="195"/>
      <c r="Q521" s="195"/>
      <c r="R521" s="195"/>
      <c r="S521" s="195"/>
      <c r="T521" s="195"/>
      <c r="U521" s="195"/>
      <c r="V521" s="195"/>
      <c r="W521" s="195"/>
      <c r="X521" s="195"/>
      <c r="Y521" s="195"/>
    </row>
    <row r="522" spans="1:25" ht="12.75" customHeight="1" x14ac:dyDescent="0.3">
      <c r="A522" s="195"/>
      <c r="B522" s="195"/>
      <c r="C522" s="195"/>
      <c r="D522" s="195"/>
      <c r="E522" s="195"/>
      <c r="F522" s="195"/>
      <c r="G522" s="195"/>
      <c r="H522" s="195"/>
      <c r="I522" s="195"/>
      <c r="J522" s="195"/>
      <c r="K522" s="195"/>
      <c r="L522" s="195"/>
      <c r="M522" s="195"/>
      <c r="N522" s="195"/>
      <c r="O522" s="195"/>
      <c r="P522" s="195"/>
      <c r="Q522" s="195"/>
      <c r="R522" s="195"/>
      <c r="S522" s="195"/>
      <c r="T522" s="195"/>
      <c r="U522" s="195"/>
      <c r="V522" s="195"/>
      <c r="W522" s="195"/>
      <c r="X522" s="195"/>
      <c r="Y522" s="195"/>
    </row>
    <row r="523" spans="1:25" ht="12.75" customHeight="1" x14ac:dyDescent="0.3">
      <c r="A523" s="195"/>
      <c r="B523" s="195"/>
      <c r="C523" s="195"/>
      <c r="D523" s="195"/>
      <c r="E523" s="195"/>
      <c r="F523" s="195"/>
      <c r="G523" s="195"/>
      <c r="H523" s="195"/>
      <c r="I523" s="195"/>
      <c r="J523" s="195"/>
      <c r="K523" s="195"/>
      <c r="L523" s="195"/>
      <c r="M523" s="195"/>
      <c r="N523" s="195"/>
      <c r="O523" s="195"/>
      <c r="P523" s="195"/>
      <c r="Q523" s="195"/>
      <c r="R523" s="195"/>
      <c r="S523" s="195"/>
      <c r="T523" s="195"/>
      <c r="U523" s="195"/>
      <c r="V523" s="195"/>
      <c r="W523" s="195"/>
      <c r="X523" s="195"/>
      <c r="Y523" s="195"/>
    </row>
    <row r="524" spans="1:25" ht="12.75" customHeight="1" x14ac:dyDescent="0.3">
      <c r="A524" s="195"/>
      <c r="B524" s="195"/>
      <c r="C524" s="195"/>
      <c r="D524" s="195"/>
      <c r="E524" s="195"/>
      <c r="F524" s="195"/>
      <c r="G524" s="195"/>
      <c r="H524" s="195"/>
      <c r="I524" s="195"/>
      <c r="J524" s="195"/>
      <c r="K524" s="195"/>
      <c r="L524" s="195"/>
      <c r="M524" s="195"/>
      <c r="N524" s="195"/>
      <c r="O524" s="195"/>
      <c r="P524" s="195"/>
      <c r="Q524" s="195"/>
      <c r="R524" s="195"/>
      <c r="S524" s="195"/>
      <c r="T524" s="195"/>
      <c r="U524" s="195"/>
      <c r="V524" s="195"/>
      <c r="W524" s="195"/>
      <c r="X524" s="195"/>
      <c r="Y524" s="195"/>
    </row>
    <row r="525" spans="1:25" ht="12.75" customHeight="1" x14ac:dyDescent="0.3">
      <c r="A525" s="195"/>
      <c r="B525" s="195"/>
      <c r="C525" s="195"/>
      <c r="D525" s="195"/>
      <c r="E525" s="195"/>
      <c r="F525" s="195"/>
      <c r="G525" s="195"/>
      <c r="H525" s="195"/>
      <c r="I525" s="195"/>
      <c r="J525" s="195"/>
      <c r="K525" s="195"/>
      <c r="L525" s="195"/>
      <c r="M525" s="195"/>
      <c r="N525" s="195"/>
      <c r="O525" s="195"/>
      <c r="P525" s="195"/>
      <c r="Q525" s="195"/>
      <c r="R525" s="195"/>
      <c r="S525" s="195"/>
      <c r="T525" s="195"/>
      <c r="U525" s="195"/>
      <c r="V525" s="195"/>
      <c r="W525" s="195"/>
      <c r="X525" s="195"/>
      <c r="Y525" s="195"/>
    </row>
    <row r="526" spans="1:25" ht="12.75" customHeight="1" x14ac:dyDescent="0.3">
      <c r="A526" s="195"/>
      <c r="B526" s="195"/>
      <c r="C526" s="195"/>
      <c r="D526" s="195"/>
      <c r="E526" s="195"/>
      <c r="F526" s="195"/>
      <c r="G526" s="195"/>
      <c r="H526" s="195"/>
      <c r="I526" s="195"/>
      <c r="J526" s="195"/>
      <c r="K526" s="195"/>
      <c r="L526" s="195"/>
      <c r="M526" s="195"/>
      <c r="N526" s="195"/>
      <c r="O526" s="195"/>
      <c r="P526" s="195"/>
      <c r="Q526" s="195"/>
      <c r="R526" s="195"/>
      <c r="S526" s="195"/>
      <c r="T526" s="195"/>
      <c r="U526" s="195"/>
      <c r="V526" s="195"/>
      <c r="W526" s="195"/>
      <c r="X526" s="195"/>
      <c r="Y526" s="195"/>
    </row>
    <row r="527" spans="1:25" ht="12.75" customHeight="1" x14ac:dyDescent="0.3">
      <c r="A527" s="195"/>
      <c r="B527" s="195"/>
      <c r="C527" s="195"/>
      <c r="D527" s="195"/>
      <c r="E527" s="195"/>
      <c r="F527" s="195"/>
      <c r="G527" s="195"/>
      <c r="H527" s="195"/>
      <c r="I527" s="195"/>
      <c r="J527" s="195"/>
      <c r="K527" s="195"/>
      <c r="L527" s="195"/>
      <c r="M527" s="195"/>
      <c r="N527" s="195"/>
      <c r="O527" s="195"/>
      <c r="P527" s="195"/>
      <c r="Q527" s="195"/>
      <c r="R527" s="195"/>
      <c r="S527" s="195"/>
      <c r="T527" s="195"/>
      <c r="U527" s="195"/>
      <c r="V527" s="195"/>
      <c r="W527" s="195"/>
      <c r="X527" s="195"/>
      <c r="Y527" s="195"/>
    </row>
    <row r="528" spans="1:25" ht="12.75" customHeight="1" x14ac:dyDescent="0.3">
      <c r="A528" s="195"/>
      <c r="B528" s="195"/>
      <c r="C528" s="195"/>
      <c r="D528" s="195"/>
      <c r="E528" s="195"/>
      <c r="F528" s="195"/>
      <c r="G528" s="195"/>
      <c r="H528" s="195"/>
      <c r="I528" s="195"/>
      <c r="J528" s="195"/>
      <c r="K528" s="195"/>
      <c r="L528" s="195"/>
      <c r="M528" s="195"/>
      <c r="N528" s="195"/>
      <c r="O528" s="195"/>
      <c r="P528" s="195"/>
      <c r="Q528" s="195"/>
      <c r="R528" s="195"/>
      <c r="S528" s="195"/>
      <c r="T528" s="195"/>
      <c r="U528" s="195"/>
      <c r="V528" s="195"/>
      <c r="W528" s="195"/>
      <c r="X528" s="195"/>
      <c r="Y528" s="195"/>
    </row>
    <row r="529" spans="1:25" ht="12.75" customHeight="1" x14ac:dyDescent="0.3">
      <c r="A529" s="195"/>
      <c r="B529" s="195"/>
      <c r="C529" s="195"/>
      <c r="D529" s="195"/>
      <c r="E529" s="195"/>
      <c r="F529" s="195"/>
      <c r="G529" s="195"/>
      <c r="H529" s="195"/>
      <c r="I529" s="195"/>
      <c r="J529" s="195"/>
      <c r="K529" s="195"/>
      <c r="L529" s="195"/>
      <c r="M529" s="195"/>
      <c r="N529" s="195"/>
      <c r="O529" s="195"/>
      <c r="P529" s="195"/>
      <c r="Q529" s="195"/>
      <c r="R529" s="195"/>
      <c r="S529" s="195"/>
      <c r="T529" s="195"/>
      <c r="U529" s="195"/>
      <c r="V529" s="195"/>
      <c r="W529" s="195"/>
      <c r="X529" s="195"/>
      <c r="Y529" s="195"/>
    </row>
    <row r="530" spans="1:25" ht="12.75" customHeight="1" x14ac:dyDescent="0.3">
      <c r="A530" s="195"/>
      <c r="B530" s="195"/>
      <c r="C530" s="195"/>
      <c r="D530" s="195"/>
      <c r="E530" s="195"/>
      <c r="F530" s="195"/>
      <c r="G530" s="195"/>
      <c r="H530" s="195"/>
      <c r="I530" s="195"/>
      <c r="J530" s="195"/>
      <c r="K530" s="195"/>
      <c r="L530" s="195"/>
      <c r="M530" s="195"/>
      <c r="N530" s="195"/>
      <c r="O530" s="195"/>
      <c r="P530" s="195"/>
      <c r="Q530" s="195"/>
      <c r="R530" s="195"/>
      <c r="S530" s="195"/>
      <c r="T530" s="195"/>
      <c r="U530" s="195"/>
      <c r="V530" s="195"/>
      <c r="W530" s="195"/>
      <c r="X530" s="195"/>
      <c r="Y530" s="195"/>
    </row>
    <row r="531" spans="1:25" ht="12.75" customHeight="1" x14ac:dyDescent="0.3">
      <c r="A531" s="195"/>
      <c r="B531" s="195"/>
      <c r="C531" s="195"/>
      <c r="D531" s="195"/>
      <c r="E531" s="195"/>
      <c r="F531" s="195"/>
      <c r="G531" s="195"/>
      <c r="H531" s="195"/>
      <c r="I531" s="195"/>
      <c r="J531" s="195"/>
      <c r="K531" s="195"/>
      <c r="L531" s="195"/>
      <c r="M531" s="195"/>
      <c r="N531" s="195"/>
      <c r="O531" s="195"/>
      <c r="P531" s="195"/>
      <c r="Q531" s="195"/>
      <c r="R531" s="195"/>
      <c r="S531" s="195"/>
      <c r="T531" s="195"/>
      <c r="U531" s="195"/>
      <c r="V531" s="195"/>
      <c r="W531" s="195"/>
      <c r="X531" s="195"/>
      <c r="Y531" s="195"/>
    </row>
    <row r="532" spans="1:25" ht="12.75" customHeight="1" x14ac:dyDescent="0.3">
      <c r="A532" s="195"/>
      <c r="B532" s="195"/>
      <c r="C532" s="195"/>
      <c r="D532" s="195"/>
      <c r="E532" s="195"/>
      <c r="F532" s="195"/>
      <c r="G532" s="195"/>
      <c r="H532" s="195"/>
      <c r="I532" s="195"/>
      <c r="J532" s="195"/>
      <c r="K532" s="195"/>
      <c r="L532" s="195"/>
      <c r="M532" s="195"/>
      <c r="N532" s="195"/>
      <c r="O532" s="195"/>
      <c r="P532" s="195"/>
      <c r="Q532" s="195"/>
      <c r="R532" s="195"/>
      <c r="S532" s="195"/>
      <c r="T532" s="195"/>
      <c r="U532" s="195"/>
      <c r="V532" s="195"/>
      <c r="W532" s="195"/>
      <c r="X532" s="195"/>
      <c r="Y532" s="195"/>
    </row>
    <row r="533" spans="1:25" ht="12.75" customHeight="1" x14ac:dyDescent="0.3">
      <c r="A533" s="195"/>
      <c r="B533" s="195"/>
      <c r="C533" s="195"/>
      <c r="D533" s="195"/>
      <c r="E533" s="195"/>
      <c r="F533" s="195"/>
      <c r="G533" s="195"/>
      <c r="H533" s="195"/>
      <c r="I533" s="195"/>
      <c r="J533" s="195"/>
      <c r="K533" s="195"/>
      <c r="L533" s="195"/>
      <c r="M533" s="195"/>
      <c r="N533" s="195"/>
      <c r="O533" s="195"/>
      <c r="P533" s="195"/>
      <c r="Q533" s="195"/>
      <c r="R533" s="195"/>
      <c r="S533" s="195"/>
      <c r="T533" s="195"/>
      <c r="U533" s="195"/>
      <c r="V533" s="195"/>
      <c r="W533" s="195"/>
      <c r="X533" s="195"/>
      <c r="Y533" s="195"/>
    </row>
    <row r="534" spans="1:25" ht="12.75" customHeight="1" x14ac:dyDescent="0.3">
      <c r="A534" s="195"/>
      <c r="B534" s="195"/>
      <c r="C534" s="195"/>
      <c r="D534" s="195"/>
      <c r="E534" s="195"/>
      <c r="F534" s="195"/>
      <c r="G534" s="195"/>
      <c r="H534" s="195"/>
      <c r="I534" s="195"/>
      <c r="J534" s="195"/>
      <c r="K534" s="195"/>
      <c r="L534" s="195"/>
      <c r="M534" s="195"/>
      <c r="N534" s="195"/>
      <c r="O534" s="195"/>
      <c r="P534" s="195"/>
      <c r="Q534" s="195"/>
      <c r="R534" s="195"/>
      <c r="S534" s="195"/>
      <c r="T534" s="195"/>
      <c r="U534" s="195"/>
      <c r="V534" s="195"/>
      <c r="W534" s="195"/>
      <c r="X534" s="195"/>
      <c r="Y534" s="195"/>
    </row>
    <row r="535" spans="1:25" ht="12.75" customHeight="1" x14ac:dyDescent="0.3">
      <c r="A535" s="195"/>
      <c r="B535" s="195"/>
      <c r="C535" s="195"/>
      <c r="D535" s="195"/>
      <c r="E535" s="195"/>
      <c r="F535" s="195"/>
      <c r="G535" s="195"/>
      <c r="H535" s="195"/>
      <c r="I535" s="195"/>
      <c r="J535" s="195"/>
      <c r="K535" s="195"/>
      <c r="L535" s="195"/>
      <c r="M535" s="195"/>
      <c r="N535" s="195"/>
      <c r="O535" s="195"/>
      <c r="P535" s="195"/>
      <c r="Q535" s="195"/>
      <c r="R535" s="195"/>
      <c r="S535" s="195"/>
      <c r="T535" s="195"/>
      <c r="U535" s="195"/>
      <c r="V535" s="195"/>
      <c r="W535" s="195"/>
      <c r="X535" s="195"/>
      <c r="Y535" s="195"/>
    </row>
    <row r="536" spans="1:25" ht="12.75" customHeight="1" x14ac:dyDescent="0.3">
      <c r="A536" s="195"/>
      <c r="B536" s="195"/>
      <c r="C536" s="195"/>
      <c r="D536" s="195"/>
      <c r="E536" s="195"/>
      <c r="F536" s="195"/>
      <c r="G536" s="195"/>
      <c r="H536" s="195"/>
      <c r="I536" s="195"/>
      <c r="J536" s="195"/>
      <c r="K536" s="195"/>
      <c r="L536" s="195"/>
      <c r="M536" s="195"/>
      <c r="N536" s="195"/>
      <c r="O536" s="195"/>
      <c r="P536" s="195"/>
      <c r="Q536" s="195"/>
      <c r="R536" s="195"/>
      <c r="S536" s="195"/>
      <c r="T536" s="195"/>
      <c r="U536" s="195"/>
      <c r="V536" s="195"/>
      <c r="W536" s="195"/>
      <c r="X536" s="195"/>
      <c r="Y536" s="195"/>
    </row>
    <row r="537" spans="1:25" ht="12.75" customHeight="1" x14ac:dyDescent="0.3">
      <c r="A537" s="195"/>
      <c r="B537" s="195"/>
      <c r="C537" s="195"/>
      <c r="D537" s="195"/>
      <c r="E537" s="195"/>
      <c r="F537" s="195"/>
      <c r="G537" s="195"/>
      <c r="H537" s="195"/>
      <c r="I537" s="195"/>
      <c r="J537" s="195"/>
      <c r="K537" s="195"/>
      <c r="L537" s="195"/>
      <c r="M537" s="195"/>
      <c r="N537" s="195"/>
      <c r="O537" s="195"/>
      <c r="P537" s="195"/>
      <c r="Q537" s="195"/>
      <c r="R537" s="195"/>
      <c r="S537" s="195"/>
      <c r="T537" s="195"/>
      <c r="U537" s="195"/>
      <c r="V537" s="195"/>
      <c r="W537" s="195"/>
      <c r="X537" s="195"/>
      <c r="Y537" s="195"/>
    </row>
    <row r="538" spans="1:25" ht="12.75" customHeight="1" x14ac:dyDescent="0.3">
      <c r="A538" s="195"/>
      <c r="B538" s="195"/>
      <c r="C538" s="195"/>
      <c r="D538" s="195"/>
      <c r="E538" s="195"/>
      <c r="F538" s="195"/>
      <c r="G538" s="195"/>
      <c r="H538" s="195"/>
      <c r="I538" s="195"/>
      <c r="J538" s="195"/>
      <c r="K538" s="195"/>
      <c r="L538" s="195"/>
      <c r="M538" s="195"/>
      <c r="N538" s="195"/>
      <c r="O538" s="195"/>
      <c r="P538" s="195"/>
      <c r="Q538" s="195"/>
      <c r="R538" s="195"/>
      <c r="S538" s="195"/>
      <c r="T538" s="195"/>
      <c r="U538" s="195"/>
      <c r="V538" s="195"/>
      <c r="W538" s="195"/>
      <c r="X538" s="195"/>
      <c r="Y538" s="195"/>
    </row>
    <row r="539" spans="1:25" ht="12.75" customHeight="1" x14ac:dyDescent="0.3">
      <c r="A539" s="195"/>
      <c r="B539" s="195"/>
      <c r="C539" s="195"/>
      <c r="D539" s="195"/>
      <c r="E539" s="195"/>
      <c r="F539" s="195"/>
      <c r="G539" s="195"/>
      <c r="H539" s="195"/>
      <c r="I539" s="195"/>
      <c r="J539" s="195"/>
      <c r="K539" s="195"/>
      <c r="L539" s="195"/>
      <c r="M539" s="195"/>
      <c r="N539" s="195"/>
      <c r="O539" s="195"/>
      <c r="P539" s="195"/>
      <c r="Q539" s="195"/>
      <c r="R539" s="195"/>
      <c r="S539" s="195"/>
      <c r="T539" s="195"/>
      <c r="U539" s="195"/>
      <c r="V539" s="195"/>
      <c r="W539" s="195"/>
      <c r="X539" s="195"/>
      <c r="Y539" s="195"/>
    </row>
    <row r="540" spans="1:25" ht="12.75" customHeight="1" x14ac:dyDescent="0.3">
      <c r="A540" s="195"/>
      <c r="B540" s="195"/>
      <c r="C540" s="195"/>
      <c r="D540" s="195"/>
      <c r="E540" s="195"/>
      <c r="F540" s="195"/>
      <c r="G540" s="195"/>
      <c r="H540" s="195"/>
      <c r="I540" s="195"/>
      <c r="J540" s="195"/>
      <c r="K540" s="195"/>
      <c r="L540" s="195"/>
      <c r="M540" s="195"/>
      <c r="N540" s="195"/>
      <c r="O540" s="195"/>
      <c r="P540" s="195"/>
      <c r="Q540" s="195"/>
      <c r="R540" s="195"/>
      <c r="S540" s="195"/>
      <c r="T540" s="195"/>
      <c r="U540" s="195"/>
      <c r="V540" s="195"/>
      <c r="W540" s="195"/>
      <c r="X540" s="195"/>
      <c r="Y540" s="195"/>
    </row>
    <row r="541" spans="1:25" ht="12.75" customHeight="1" x14ac:dyDescent="0.3">
      <c r="A541" s="195"/>
      <c r="B541" s="195"/>
      <c r="C541" s="195"/>
      <c r="D541" s="195"/>
      <c r="E541" s="195"/>
      <c r="F541" s="195"/>
      <c r="G541" s="195"/>
      <c r="H541" s="195"/>
      <c r="I541" s="195"/>
      <c r="J541" s="195"/>
      <c r="K541" s="195"/>
      <c r="L541" s="195"/>
      <c r="M541" s="195"/>
      <c r="N541" s="195"/>
      <c r="O541" s="195"/>
      <c r="P541" s="195"/>
      <c r="Q541" s="195"/>
      <c r="R541" s="195"/>
      <c r="S541" s="195"/>
      <c r="T541" s="195"/>
      <c r="U541" s="195"/>
      <c r="V541" s="195"/>
      <c r="W541" s="195"/>
      <c r="X541" s="195"/>
      <c r="Y541" s="195"/>
    </row>
    <row r="542" spans="1:25" ht="12.75" customHeight="1" x14ac:dyDescent="0.3">
      <c r="A542" s="195"/>
      <c r="B542" s="195"/>
      <c r="C542" s="195"/>
      <c r="D542" s="195"/>
      <c r="E542" s="195"/>
      <c r="F542" s="195"/>
      <c r="G542" s="195"/>
      <c r="H542" s="195"/>
      <c r="I542" s="195"/>
      <c r="J542" s="195"/>
      <c r="K542" s="195"/>
      <c r="L542" s="195"/>
      <c r="M542" s="195"/>
      <c r="N542" s="195"/>
      <c r="O542" s="195"/>
      <c r="P542" s="195"/>
      <c r="Q542" s="195"/>
      <c r="R542" s="195"/>
      <c r="S542" s="195"/>
      <c r="T542" s="195"/>
      <c r="U542" s="195"/>
      <c r="V542" s="195"/>
      <c r="W542" s="195"/>
      <c r="X542" s="195"/>
      <c r="Y542" s="195"/>
    </row>
    <row r="543" spans="1:25" ht="12.75" customHeight="1" x14ac:dyDescent="0.3">
      <c r="A543" s="195"/>
      <c r="B543" s="195"/>
      <c r="C543" s="195"/>
      <c r="D543" s="195"/>
      <c r="E543" s="195"/>
      <c r="F543" s="195"/>
      <c r="G543" s="195"/>
      <c r="H543" s="195"/>
      <c r="I543" s="195"/>
      <c r="J543" s="195"/>
      <c r="K543" s="195"/>
      <c r="L543" s="195"/>
      <c r="M543" s="195"/>
      <c r="N543" s="195"/>
      <c r="O543" s="195"/>
      <c r="P543" s="195"/>
      <c r="Q543" s="195"/>
      <c r="R543" s="195"/>
      <c r="S543" s="195"/>
      <c r="T543" s="195"/>
      <c r="U543" s="195"/>
      <c r="V543" s="195"/>
      <c r="W543" s="195"/>
      <c r="X543" s="195"/>
      <c r="Y543" s="195"/>
    </row>
    <row r="544" spans="1:25" ht="12.75" customHeight="1" x14ac:dyDescent="0.3">
      <c r="A544" s="195"/>
      <c r="B544" s="195"/>
      <c r="C544" s="195"/>
      <c r="D544" s="195"/>
      <c r="E544" s="195"/>
      <c r="F544" s="195"/>
      <c r="G544" s="195"/>
      <c r="H544" s="195"/>
      <c r="I544" s="195"/>
      <c r="J544" s="195"/>
      <c r="K544" s="195"/>
      <c r="L544" s="195"/>
      <c r="M544" s="195"/>
      <c r="N544" s="195"/>
      <c r="O544" s="195"/>
      <c r="P544" s="195"/>
      <c r="Q544" s="195"/>
      <c r="R544" s="195"/>
      <c r="S544" s="195"/>
      <c r="T544" s="195"/>
      <c r="U544" s="195"/>
      <c r="V544" s="195"/>
      <c r="W544" s="195"/>
      <c r="X544" s="195"/>
      <c r="Y544" s="195"/>
    </row>
    <row r="545" spans="1:25" ht="12.75" customHeight="1" x14ac:dyDescent="0.3">
      <c r="A545" s="195"/>
      <c r="B545" s="195"/>
      <c r="C545" s="195"/>
      <c r="D545" s="195"/>
      <c r="E545" s="195"/>
      <c r="F545" s="195"/>
      <c r="G545" s="195"/>
      <c r="H545" s="195"/>
      <c r="I545" s="195"/>
      <c r="J545" s="195"/>
      <c r="K545" s="195"/>
      <c r="L545" s="195"/>
      <c r="M545" s="195"/>
      <c r="N545" s="195"/>
      <c r="O545" s="195"/>
      <c r="P545" s="195"/>
      <c r="Q545" s="195"/>
      <c r="R545" s="195"/>
      <c r="S545" s="195"/>
      <c r="T545" s="195"/>
      <c r="U545" s="195"/>
      <c r="V545" s="195"/>
      <c r="W545" s="195"/>
      <c r="X545" s="195"/>
      <c r="Y545" s="195"/>
    </row>
    <row r="546" spans="1:25" ht="12.75" customHeight="1" x14ac:dyDescent="0.3">
      <c r="A546" s="195"/>
      <c r="B546" s="195"/>
      <c r="C546" s="195"/>
      <c r="D546" s="195"/>
      <c r="E546" s="195"/>
      <c r="F546" s="195"/>
      <c r="G546" s="195"/>
      <c r="H546" s="195"/>
      <c r="I546" s="195"/>
      <c r="J546" s="195"/>
      <c r="K546" s="195"/>
      <c r="L546" s="195"/>
      <c r="M546" s="195"/>
      <c r="N546" s="195"/>
      <c r="O546" s="195"/>
      <c r="P546" s="195"/>
      <c r="Q546" s="195"/>
      <c r="R546" s="195"/>
      <c r="S546" s="195"/>
      <c r="T546" s="195"/>
      <c r="U546" s="195"/>
      <c r="V546" s="195"/>
      <c r="W546" s="195"/>
      <c r="X546" s="195"/>
      <c r="Y546" s="195"/>
    </row>
    <row r="547" spans="1:25" ht="12.75" customHeight="1" x14ac:dyDescent="0.3">
      <c r="A547" s="195"/>
      <c r="B547" s="195"/>
      <c r="C547" s="195"/>
      <c r="D547" s="195"/>
      <c r="E547" s="195"/>
      <c r="F547" s="195"/>
      <c r="G547" s="195"/>
      <c r="H547" s="195"/>
      <c r="I547" s="195"/>
      <c r="J547" s="195"/>
      <c r="K547" s="195"/>
      <c r="L547" s="195"/>
      <c r="M547" s="195"/>
      <c r="N547" s="195"/>
      <c r="O547" s="195"/>
      <c r="P547" s="195"/>
      <c r="Q547" s="195"/>
      <c r="R547" s="195"/>
      <c r="S547" s="195"/>
      <c r="T547" s="195"/>
      <c r="U547" s="195"/>
      <c r="V547" s="195"/>
      <c r="W547" s="195"/>
      <c r="X547" s="195"/>
      <c r="Y547" s="195"/>
    </row>
    <row r="548" spans="1:25" ht="12.75" customHeight="1" x14ac:dyDescent="0.3">
      <c r="A548" s="195"/>
      <c r="B548" s="195"/>
      <c r="C548" s="195"/>
      <c r="D548" s="195"/>
      <c r="E548" s="195"/>
      <c r="F548" s="195"/>
      <c r="G548" s="195"/>
      <c r="H548" s="195"/>
      <c r="I548" s="195"/>
      <c r="J548" s="195"/>
      <c r="K548" s="195"/>
      <c r="L548" s="195"/>
      <c r="M548" s="195"/>
      <c r="N548" s="195"/>
      <c r="O548" s="195"/>
      <c r="P548" s="195"/>
      <c r="Q548" s="195"/>
      <c r="R548" s="195"/>
      <c r="S548" s="195"/>
      <c r="T548" s="195"/>
      <c r="U548" s="195"/>
      <c r="V548" s="195"/>
      <c r="W548" s="195"/>
      <c r="X548" s="195"/>
      <c r="Y548" s="195"/>
    </row>
    <row r="549" spans="1:25" ht="12.75" customHeight="1" x14ac:dyDescent="0.3">
      <c r="A549" s="195"/>
      <c r="B549" s="195"/>
      <c r="C549" s="195"/>
      <c r="D549" s="195"/>
      <c r="E549" s="195"/>
      <c r="F549" s="195"/>
      <c r="G549" s="195"/>
      <c r="H549" s="195"/>
      <c r="I549" s="195"/>
      <c r="J549" s="195"/>
      <c r="K549" s="195"/>
      <c r="L549" s="195"/>
      <c r="M549" s="195"/>
      <c r="N549" s="195"/>
      <c r="O549" s="195"/>
      <c r="P549" s="195"/>
      <c r="Q549" s="195"/>
      <c r="R549" s="195"/>
      <c r="S549" s="195"/>
      <c r="T549" s="195"/>
      <c r="U549" s="195"/>
      <c r="V549" s="195"/>
      <c r="W549" s="195"/>
      <c r="X549" s="195"/>
      <c r="Y549" s="195"/>
    </row>
    <row r="550" spans="1:25" ht="12.75" customHeight="1" x14ac:dyDescent="0.3">
      <c r="A550" s="195"/>
      <c r="B550" s="195"/>
      <c r="C550" s="195"/>
      <c r="D550" s="195"/>
      <c r="E550" s="195"/>
      <c r="F550" s="195"/>
      <c r="G550" s="195"/>
      <c r="H550" s="195"/>
      <c r="I550" s="195"/>
      <c r="J550" s="195"/>
      <c r="K550" s="195"/>
      <c r="L550" s="195"/>
      <c r="M550" s="195"/>
      <c r="N550" s="195"/>
      <c r="O550" s="195"/>
      <c r="P550" s="195"/>
      <c r="Q550" s="195"/>
      <c r="R550" s="195"/>
      <c r="S550" s="195"/>
      <c r="T550" s="195"/>
      <c r="U550" s="195"/>
      <c r="V550" s="195"/>
      <c r="W550" s="195"/>
      <c r="X550" s="195"/>
      <c r="Y550" s="195"/>
    </row>
    <row r="551" spans="1:25" ht="12.75" customHeight="1" x14ac:dyDescent="0.3">
      <c r="A551" s="195"/>
      <c r="B551" s="195"/>
      <c r="C551" s="195"/>
      <c r="D551" s="195"/>
      <c r="E551" s="195"/>
      <c r="F551" s="195"/>
      <c r="G551" s="195"/>
      <c r="H551" s="195"/>
      <c r="I551" s="195"/>
      <c r="J551" s="195"/>
      <c r="K551" s="195"/>
      <c r="L551" s="195"/>
      <c r="M551" s="195"/>
      <c r="N551" s="195"/>
      <c r="O551" s="195"/>
      <c r="P551" s="195"/>
      <c r="Q551" s="195"/>
      <c r="R551" s="195"/>
      <c r="S551" s="195"/>
      <c r="T551" s="195"/>
      <c r="U551" s="195"/>
      <c r="V551" s="195"/>
      <c r="W551" s="195"/>
      <c r="X551" s="195"/>
      <c r="Y551" s="195"/>
    </row>
    <row r="552" spans="1:25" ht="12.75" customHeight="1" x14ac:dyDescent="0.3">
      <c r="A552" s="195"/>
      <c r="B552" s="195"/>
      <c r="C552" s="195"/>
      <c r="D552" s="195"/>
      <c r="E552" s="195"/>
      <c r="F552" s="195"/>
      <c r="G552" s="195"/>
      <c r="H552" s="195"/>
      <c r="I552" s="195"/>
      <c r="J552" s="195"/>
      <c r="K552" s="195"/>
      <c r="L552" s="195"/>
      <c r="M552" s="195"/>
      <c r="N552" s="195"/>
      <c r="O552" s="195"/>
      <c r="P552" s="195"/>
      <c r="Q552" s="195"/>
      <c r="R552" s="195"/>
      <c r="S552" s="195"/>
      <c r="T552" s="195"/>
      <c r="U552" s="195"/>
      <c r="V552" s="195"/>
      <c r="W552" s="195"/>
      <c r="X552" s="195"/>
      <c r="Y552" s="195"/>
    </row>
    <row r="553" spans="1:25" ht="12.75" customHeight="1" x14ac:dyDescent="0.3">
      <c r="A553" s="195"/>
      <c r="B553" s="195"/>
      <c r="C553" s="195"/>
      <c r="D553" s="195"/>
      <c r="E553" s="195"/>
      <c r="F553" s="195"/>
      <c r="G553" s="195"/>
      <c r="H553" s="195"/>
      <c r="I553" s="195"/>
      <c r="J553" s="195"/>
      <c r="K553" s="195"/>
      <c r="L553" s="195"/>
      <c r="M553" s="195"/>
      <c r="N553" s="195"/>
      <c r="O553" s="195"/>
      <c r="P553" s="195"/>
      <c r="Q553" s="195"/>
      <c r="R553" s="195"/>
      <c r="S553" s="195"/>
      <c r="T553" s="195"/>
      <c r="U553" s="195"/>
      <c r="V553" s="195"/>
      <c r="W553" s="195"/>
      <c r="X553" s="195"/>
      <c r="Y553" s="195"/>
    </row>
    <row r="554" spans="1:25" ht="12.75" customHeight="1" x14ac:dyDescent="0.3">
      <c r="A554" s="195"/>
      <c r="B554" s="195"/>
      <c r="C554" s="195"/>
      <c r="D554" s="195"/>
      <c r="E554" s="195"/>
      <c r="F554" s="195"/>
      <c r="G554" s="195"/>
      <c r="H554" s="195"/>
      <c r="I554" s="195"/>
      <c r="J554" s="195"/>
      <c r="K554" s="195"/>
      <c r="L554" s="195"/>
      <c r="M554" s="195"/>
      <c r="N554" s="195"/>
      <c r="O554" s="195"/>
      <c r="P554" s="195"/>
      <c r="Q554" s="195"/>
      <c r="R554" s="195"/>
      <c r="S554" s="195"/>
      <c r="T554" s="195"/>
      <c r="U554" s="195"/>
      <c r="V554" s="195"/>
      <c r="W554" s="195"/>
      <c r="X554" s="195"/>
      <c r="Y554" s="195"/>
    </row>
    <row r="555" spans="1:25" ht="12.75" customHeight="1" x14ac:dyDescent="0.3">
      <c r="A555" s="195"/>
      <c r="B555" s="195"/>
      <c r="C555" s="195"/>
      <c r="D555" s="195"/>
      <c r="E555" s="195"/>
      <c r="F555" s="195"/>
      <c r="G555" s="195"/>
      <c r="H555" s="195"/>
      <c r="I555" s="195"/>
      <c r="J555" s="195"/>
      <c r="K555" s="195"/>
      <c r="L555" s="195"/>
      <c r="M555" s="195"/>
      <c r="N555" s="195"/>
      <c r="O555" s="195"/>
      <c r="P555" s="195"/>
      <c r="Q555" s="195"/>
      <c r="R555" s="195"/>
      <c r="S555" s="195"/>
      <c r="T555" s="195"/>
      <c r="U555" s="195"/>
      <c r="V555" s="195"/>
      <c r="W555" s="195"/>
      <c r="X555" s="195"/>
      <c r="Y555" s="195"/>
    </row>
    <row r="556" spans="1:25" ht="12.75" customHeight="1" x14ac:dyDescent="0.3">
      <c r="A556" s="195"/>
      <c r="B556" s="195"/>
      <c r="C556" s="195"/>
      <c r="D556" s="195"/>
      <c r="E556" s="195"/>
      <c r="F556" s="195"/>
      <c r="G556" s="195"/>
      <c r="H556" s="195"/>
      <c r="I556" s="195"/>
      <c r="J556" s="195"/>
      <c r="K556" s="195"/>
      <c r="L556" s="195"/>
      <c r="M556" s="195"/>
      <c r="N556" s="195"/>
      <c r="O556" s="195"/>
      <c r="P556" s="195"/>
      <c r="Q556" s="195"/>
      <c r="R556" s="195"/>
      <c r="S556" s="195"/>
      <c r="T556" s="195"/>
      <c r="U556" s="195"/>
      <c r="V556" s="195"/>
      <c r="W556" s="195"/>
      <c r="X556" s="195"/>
      <c r="Y556" s="195"/>
    </row>
    <row r="557" spans="1:25" ht="12.75" customHeight="1" x14ac:dyDescent="0.3">
      <c r="A557" s="195"/>
      <c r="B557" s="195"/>
      <c r="C557" s="195"/>
      <c r="D557" s="195"/>
      <c r="E557" s="195"/>
      <c r="F557" s="195"/>
      <c r="G557" s="195"/>
      <c r="H557" s="195"/>
      <c r="I557" s="195"/>
      <c r="J557" s="195"/>
      <c r="K557" s="195"/>
      <c r="L557" s="195"/>
      <c r="M557" s="195"/>
      <c r="N557" s="195"/>
      <c r="O557" s="195"/>
      <c r="P557" s="195"/>
      <c r="Q557" s="195"/>
      <c r="R557" s="195"/>
      <c r="S557" s="195"/>
      <c r="T557" s="195"/>
      <c r="U557" s="195"/>
      <c r="V557" s="195"/>
      <c r="W557" s="195"/>
      <c r="X557" s="195"/>
      <c r="Y557" s="195"/>
    </row>
    <row r="558" spans="1:25" ht="12.75" customHeight="1" x14ac:dyDescent="0.3">
      <c r="A558" s="195"/>
      <c r="B558" s="195"/>
      <c r="C558" s="195"/>
      <c r="D558" s="195"/>
      <c r="E558" s="195"/>
      <c r="F558" s="195"/>
      <c r="G558" s="195"/>
      <c r="H558" s="195"/>
      <c r="I558" s="195"/>
      <c r="J558" s="195"/>
      <c r="K558" s="195"/>
      <c r="L558" s="195"/>
      <c r="M558" s="195"/>
      <c r="N558" s="195"/>
      <c r="O558" s="195"/>
      <c r="P558" s="195"/>
      <c r="Q558" s="195"/>
      <c r="R558" s="195"/>
      <c r="S558" s="195"/>
      <c r="T558" s="195"/>
      <c r="U558" s="195"/>
      <c r="V558" s="195"/>
      <c r="W558" s="195"/>
      <c r="X558" s="195"/>
      <c r="Y558" s="195"/>
    </row>
    <row r="559" spans="1:25" ht="12.75" customHeight="1" x14ac:dyDescent="0.3">
      <c r="A559" s="195"/>
      <c r="B559" s="195"/>
      <c r="C559" s="195"/>
      <c r="D559" s="195"/>
      <c r="E559" s="195"/>
      <c r="F559" s="195"/>
      <c r="G559" s="195"/>
      <c r="H559" s="195"/>
      <c r="I559" s="195"/>
      <c r="J559" s="195"/>
      <c r="K559" s="195"/>
      <c r="L559" s="195"/>
      <c r="M559" s="195"/>
      <c r="N559" s="195"/>
      <c r="O559" s="195"/>
      <c r="P559" s="195"/>
      <c r="Q559" s="195"/>
      <c r="R559" s="195"/>
      <c r="S559" s="195"/>
      <c r="T559" s="195"/>
      <c r="U559" s="195"/>
      <c r="V559" s="195"/>
      <c r="W559" s="195"/>
      <c r="X559" s="195"/>
      <c r="Y559" s="195"/>
    </row>
    <row r="560" spans="1:25" ht="12.75" customHeight="1" x14ac:dyDescent="0.3">
      <c r="A560" s="195"/>
      <c r="B560" s="195"/>
      <c r="C560" s="195"/>
      <c r="D560" s="195"/>
      <c r="E560" s="195"/>
      <c r="F560" s="195"/>
      <c r="G560" s="195"/>
      <c r="H560" s="195"/>
      <c r="I560" s="195"/>
      <c r="J560" s="195"/>
      <c r="K560" s="195"/>
      <c r="L560" s="195"/>
      <c r="M560" s="195"/>
      <c r="N560" s="195"/>
      <c r="O560" s="195"/>
      <c r="P560" s="195"/>
      <c r="Q560" s="195"/>
      <c r="R560" s="195"/>
      <c r="S560" s="195"/>
      <c r="T560" s="195"/>
      <c r="U560" s="195"/>
      <c r="V560" s="195"/>
      <c r="W560" s="195"/>
      <c r="X560" s="195"/>
      <c r="Y560" s="195"/>
    </row>
    <row r="561" spans="1:25" ht="12.75" customHeight="1" x14ac:dyDescent="0.3">
      <c r="A561" s="195"/>
      <c r="B561" s="195"/>
      <c r="C561" s="195"/>
      <c r="D561" s="195"/>
      <c r="E561" s="195"/>
      <c r="F561" s="195"/>
      <c r="G561" s="195"/>
      <c r="H561" s="195"/>
      <c r="I561" s="195"/>
      <c r="J561" s="195"/>
      <c r="K561" s="195"/>
      <c r="L561" s="195"/>
      <c r="M561" s="195"/>
      <c r="N561" s="195"/>
      <c r="O561" s="195"/>
      <c r="P561" s="195"/>
      <c r="Q561" s="195"/>
      <c r="R561" s="195"/>
      <c r="S561" s="195"/>
      <c r="T561" s="195"/>
      <c r="U561" s="195"/>
      <c r="V561" s="195"/>
      <c r="W561" s="195"/>
      <c r="X561" s="195"/>
      <c r="Y561" s="195"/>
    </row>
    <row r="562" spans="1:25" ht="12.75" customHeight="1" x14ac:dyDescent="0.3">
      <c r="A562" s="195"/>
      <c r="B562" s="195"/>
      <c r="C562" s="195"/>
      <c r="D562" s="195"/>
      <c r="E562" s="195"/>
      <c r="F562" s="195"/>
      <c r="G562" s="195"/>
      <c r="H562" s="195"/>
      <c r="I562" s="195"/>
      <c r="J562" s="195"/>
      <c r="K562" s="195"/>
      <c r="L562" s="195"/>
      <c r="M562" s="195"/>
      <c r="N562" s="195"/>
      <c r="O562" s="195"/>
      <c r="P562" s="195"/>
      <c r="Q562" s="195"/>
      <c r="R562" s="195"/>
      <c r="S562" s="195"/>
      <c r="T562" s="195"/>
      <c r="U562" s="195"/>
      <c r="V562" s="195"/>
      <c r="W562" s="195"/>
      <c r="X562" s="195"/>
      <c r="Y562" s="195"/>
    </row>
    <row r="563" spans="1:25" ht="12.75" customHeight="1" x14ac:dyDescent="0.3">
      <c r="A563" s="195"/>
      <c r="B563" s="195"/>
      <c r="C563" s="195"/>
      <c r="D563" s="195"/>
      <c r="E563" s="195"/>
      <c r="F563" s="195"/>
      <c r="G563" s="195"/>
      <c r="H563" s="195"/>
      <c r="I563" s="195"/>
      <c r="J563" s="195"/>
      <c r="K563" s="195"/>
      <c r="L563" s="195"/>
      <c r="M563" s="195"/>
      <c r="N563" s="195"/>
      <c r="O563" s="195"/>
      <c r="P563" s="195"/>
      <c r="Q563" s="195"/>
      <c r="R563" s="195"/>
      <c r="S563" s="195"/>
      <c r="T563" s="195"/>
      <c r="U563" s="195"/>
      <c r="V563" s="195"/>
      <c r="W563" s="195"/>
      <c r="X563" s="195"/>
      <c r="Y563" s="195"/>
    </row>
    <row r="564" spans="1:25" ht="12.75" customHeight="1" x14ac:dyDescent="0.3">
      <c r="A564" s="195"/>
      <c r="B564" s="195"/>
      <c r="C564" s="195"/>
      <c r="D564" s="195"/>
      <c r="E564" s="195"/>
      <c r="F564" s="195"/>
      <c r="G564" s="195"/>
      <c r="H564" s="195"/>
      <c r="I564" s="195"/>
      <c r="J564" s="195"/>
      <c r="K564" s="195"/>
      <c r="L564" s="195"/>
      <c r="M564" s="195"/>
      <c r="N564" s="195"/>
      <c r="O564" s="195"/>
      <c r="P564" s="195"/>
      <c r="Q564" s="195"/>
      <c r="R564" s="195"/>
      <c r="S564" s="195"/>
      <c r="T564" s="195"/>
      <c r="U564" s="195"/>
      <c r="V564" s="195"/>
      <c r="W564" s="195"/>
      <c r="X564" s="195"/>
      <c r="Y564" s="195"/>
    </row>
    <row r="565" spans="1:25" ht="12.75" customHeight="1" x14ac:dyDescent="0.3">
      <c r="A565" s="195"/>
      <c r="B565" s="195"/>
      <c r="C565" s="195"/>
      <c r="D565" s="195"/>
      <c r="E565" s="195"/>
      <c r="F565" s="195"/>
      <c r="G565" s="195"/>
      <c r="H565" s="195"/>
      <c r="I565" s="195"/>
      <c r="J565" s="195"/>
      <c r="K565" s="195"/>
      <c r="L565" s="195"/>
      <c r="M565" s="195"/>
      <c r="N565" s="195"/>
      <c r="O565" s="195"/>
      <c r="P565" s="195"/>
      <c r="Q565" s="195"/>
      <c r="R565" s="195"/>
      <c r="S565" s="195"/>
      <c r="T565" s="195"/>
      <c r="U565" s="195"/>
      <c r="V565" s="195"/>
      <c r="W565" s="195"/>
      <c r="X565" s="195"/>
      <c r="Y565" s="195"/>
    </row>
    <row r="566" spans="1:25" ht="12.75" customHeight="1" x14ac:dyDescent="0.3">
      <c r="A566" s="195"/>
      <c r="B566" s="195"/>
      <c r="C566" s="195"/>
      <c r="D566" s="195"/>
      <c r="E566" s="195"/>
      <c r="F566" s="195"/>
      <c r="G566" s="195"/>
      <c r="H566" s="195"/>
      <c r="I566" s="195"/>
      <c r="J566" s="195"/>
      <c r="K566" s="195"/>
      <c r="L566" s="195"/>
      <c r="M566" s="195"/>
      <c r="N566" s="195"/>
      <c r="O566" s="195"/>
      <c r="P566" s="195"/>
      <c r="Q566" s="195"/>
      <c r="R566" s="195"/>
      <c r="S566" s="195"/>
      <c r="T566" s="195"/>
      <c r="U566" s="195"/>
      <c r="V566" s="195"/>
      <c r="W566" s="195"/>
      <c r="X566" s="195"/>
      <c r="Y566" s="195"/>
    </row>
    <row r="567" spans="1:25" ht="12.75" customHeight="1" x14ac:dyDescent="0.3">
      <c r="A567" s="195"/>
      <c r="B567" s="195"/>
      <c r="C567" s="195"/>
      <c r="D567" s="195"/>
      <c r="E567" s="195"/>
      <c r="F567" s="195"/>
      <c r="G567" s="195"/>
      <c r="H567" s="195"/>
      <c r="I567" s="195"/>
      <c r="J567" s="195"/>
      <c r="K567" s="195"/>
      <c r="L567" s="195"/>
      <c r="M567" s="195"/>
      <c r="N567" s="195"/>
      <c r="O567" s="195"/>
      <c r="P567" s="195"/>
      <c r="Q567" s="195"/>
      <c r="R567" s="195"/>
      <c r="S567" s="195"/>
      <c r="T567" s="195"/>
      <c r="U567" s="195"/>
      <c r="V567" s="195"/>
      <c r="W567" s="195"/>
      <c r="X567" s="195"/>
      <c r="Y567" s="195"/>
    </row>
    <row r="568" spans="1:25" ht="12.75" customHeight="1" x14ac:dyDescent="0.3">
      <c r="A568" s="195"/>
      <c r="B568" s="195"/>
      <c r="C568" s="195"/>
      <c r="D568" s="195"/>
      <c r="E568" s="195"/>
      <c r="F568" s="195"/>
      <c r="G568" s="195"/>
      <c r="H568" s="195"/>
      <c r="I568" s="195"/>
      <c r="J568" s="195"/>
      <c r="K568" s="195"/>
      <c r="L568" s="195"/>
      <c r="M568" s="195"/>
      <c r="N568" s="195"/>
      <c r="O568" s="195"/>
      <c r="P568" s="195"/>
      <c r="Q568" s="195"/>
      <c r="R568" s="195"/>
      <c r="S568" s="195"/>
      <c r="T568" s="195"/>
      <c r="U568" s="195"/>
      <c r="V568" s="195"/>
      <c r="W568" s="195"/>
      <c r="X568" s="195"/>
      <c r="Y568" s="195"/>
    </row>
    <row r="569" spans="1:25" ht="12.75" customHeight="1" x14ac:dyDescent="0.3">
      <c r="A569" s="195"/>
      <c r="B569" s="195"/>
      <c r="C569" s="195"/>
      <c r="D569" s="195"/>
      <c r="E569" s="195"/>
      <c r="F569" s="195"/>
      <c r="G569" s="195"/>
      <c r="H569" s="195"/>
      <c r="I569" s="195"/>
      <c r="J569" s="195"/>
      <c r="K569" s="195"/>
      <c r="L569" s="195"/>
      <c r="M569" s="195"/>
      <c r="N569" s="195"/>
      <c r="O569" s="195"/>
      <c r="P569" s="195"/>
      <c r="Q569" s="195"/>
      <c r="R569" s="195"/>
      <c r="S569" s="195"/>
      <c r="T569" s="195"/>
      <c r="U569" s="195"/>
      <c r="V569" s="195"/>
      <c r="W569" s="195"/>
      <c r="X569" s="195"/>
      <c r="Y569" s="195"/>
    </row>
    <row r="570" spans="1:25" ht="12.75" customHeight="1" x14ac:dyDescent="0.3">
      <c r="A570" s="195"/>
      <c r="B570" s="195"/>
      <c r="C570" s="195"/>
      <c r="D570" s="195"/>
      <c r="E570" s="195"/>
      <c r="F570" s="195"/>
      <c r="G570" s="195"/>
      <c r="H570" s="195"/>
      <c r="I570" s="195"/>
      <c r="J570" s="195"/>
      <c r="K570" s="195"/>
      <c r="L570" s="195"/>
      <c r="M570" s="195"/>
      <c r="N570" s="195"/>
      <c r="O570" s="195"/>
      <c r="P570" s="195"/>
      <c r="Q570" s="195"/>
      <c r="R570" s="195"/>
      <c r="S570" s="195"/>
      <c r="T570" s="195"/>
      <c r="U570" s="195"/>
      <c r="V570" s="195"/>
      <c r="W570" s="195"/>
      <c r="X570" s="195"/>
      <c r="Y570" s="195"/>
    </row>
    <row r="571" spans="1:25" ht="12.75" customHeight="1" x14ac:dyDescent="0.3">
      <c r="A571" s="195"/>
      <c r="B571" s="195"/>
      <c r="C571" s="195"/>
      <c r="D571" s="195"/>
      <c r="E571" s="195"/>
      <c r="F571" s="195"/>
      <c r="G571" s="195"/>
      <c r="H571" s="195"/>
      <c r="I571" s="195"/>
      <c r="J571" s="195"/>
      <c r="K571" s="195"/>
      <c r="L571" s="195"/>
      <c r="M571" s="195"/>
      <c r="N571" s="195"/>
      <c r="O571" s="195"/>
      <c r="P571" s="195"/>
      <c r="Q571" s="195"/>
      <c r="R571" s="195"/>
      <c r="S571" s="195"/>
      <c r="T571" s="195"/>
      <c r="U571" s="195"/>
      <c r="V571" s="195"/>
      <c r="W571" s="195"/>
      <c r="X571" s="195"/>
      <c r="Y571" s="195"/>
    </row>
    <row r="572" spans="1:25" ht="12.75" customHeight="1" x14ac:dyDescent="0.3">
      <c r="A572" s="195"/>
      <c r="B572" s="195"/>
      <c r="C572" s="195"/>
      <c r="D572" s="195"/>
      <c r="E572" s="195"/>
      <c r="F572" s="195"/>
      <c r="G572" s="195"/>
      <c r="H572" s="195"/>
      <c r="I572" s="195"/>
      <c r="J572" s="195"/>
      <c r="K572" s="195"/>
      <c r="L572" s="195"/>
      <c r="M572" s="195"/>
      <c r="N572" s="195"/>
      <c r="O572" s="195"/>
      <c r="P572" s="195"/>
      <c r="Q572" s="195"/>
      <c r="R572" s="195"/>
      <c r="S572" s="195"/>
      <c r="T572" s="195"/>
      <c r="U572" s="195"/>
      <c r="V572" s="195"/>
      <c r="W572" s="195"/>
      <c r="X572" s="195"/>
      <c r="Y572" s="195"/>
    </row>
    <row r="573" spans="1:25" ht="12.75" customHeight="1" x14ac:dyDescent="0.3">
      <c r="A573" s="195"/>
      <c r="B573" s="195"/>
      <c r="C573" s="195"/>
      <c r="D573" s="195"/>
      <c r="E573" s="195"/>
      <c r="F573" s="195"/>
      <c r="G573" s="195"/>
      <c r="H573" s="195"/>
      <c r="I573" s="195"/>
      <c r="J573" s="195"/>
      <c r="K573" s="195"/>
      <c r="L573" s="195"/>
      <c r="M573" s="195"/>
      <c r="N573" s="195"/>
      <c r="O573" s="195"/>
      <c r="P573" s="195"/>
      <c r="Q573" s="195"/>
      <c r="R573" s="195"/>
      <c r="S573" s="195"/>
      <c r="T573" s="195"/>
      <c r="U573" s="195"/>
      <c r="V573" s="195"/>
      <c r="W573" s="195"/>
      <c r="X573" s="195"/>
      <c r="Y573" s="195"/>
    </row>
    <row r="574" spans="1:25" ht="12.75" customHeight="1" x14ac:dyDescent="0.3">
      <c r="A574" s="195"/>
      <c r="B574" s="195"/>
      <c r="C574" s="195"/>
      <c r="D574" s="195"/>
      <c r="E574" s="195"/>
      <c r="F574" s="195"/>
      <c r="G574" s="195"/>
      <c r="H574" s="195"/>
      <c r="I574" s="195"/>
      <c r="J574" s="195"/>
      <c r="K574" s="195"/>
      <c r="L574" s="195"/>
      <c r="M574" s="195"/>
      <c r="N574" s="195"/>
      <c r="O574" s="195"/>
      <c r="P574" s="195"/>
      <c r="Q574" s="195"/>
      <c r="R574" s="195"/>
      <c r="S574" s="195"/>
      <c r="T574" s="195"/>
      <c r="U574" s="195"/>
      <c r="V574" s="195"/>
      <c r="W574" s="195"/>
      <c r="X574" s="195"/>
      <c r="Y574" s="195"/>
    </row>
    <row r="575" spans="1:25" ht="12.75" customHeight="1" x14ac:dyDescent="0.3">
      <c r="A575" s="195"/>
      <c r="B575" s="195"/>
      <c r="C575" s="195"/>
      <c r="D575" s="195"/>
      <c r="E575" s="195"/>
      <c r="F575" s="195"/>
      <c r="G575" s="195"/>
      <c r="H575" s="195"/>
      <c r="I575" s="195"/>
      <c r="J575" s="195"/>
      <c r="K575" s="195"/>
      <c r="L575" s="195"/>
      <c r="M575" s="195"/>
      <c r="N575" s="195"/>
      <c r="O575" s="195"/>
      <c r="P575" s="195"/>
      <c r="Q575" s="195"/>
      <c r="R575" s="195"/>
      <c r="S575" s="195"/>
      <c r="T575" s="195"/>
      <c r="U575" s="195"/>
      <c r="V575" s="195"/>
      <c r="W575" s="195"/>
      <c r="X575" s="195"/>
      <c r="Y575" s="195"/>
    </row>
    <row r="576" spans="1:25" ht="12.75" customHeight="1" x14ac:dyDescent="0.3">
      <c r="A576" s="195"/>
      <c r="B576" s="195"/>
      <c r="C576" s="195"/>
      <c r="D576" s="195"/>
      <c r="E576" s="195"/>
      <c r="F576" s="195"/>
      <c r="G576" s="195"/>
      <c r="H576" s="195"/>
      <c r="I576" s="195"/>
      <c r="J576" s="195"/>
      <c r="K576" s="195"/>
      <c r="L576" s="195"/>
      <c r="M576" s="195"/>
      <c r="N576" s="195"/>
      <c r="O576" s="195"/>
      <c r="P576" s="195"/>
      <c r="Q576" s="195"/>
      <c r="R576" s="195"/>
      <c r="S576" s="195"/>
      <c r="T576" s="195"/>
      <c r="U576" s="195"/>
      <c r="V576" s="195"/>
      <c r="W576" s="195"/>
      <c r="X576" s="195"/>
      <c r="Y576" s="195"/>
    </row>
    <row r="577" spans="1:25" ht="12.75" customHeight="1" x14ac:dyDescent="0.3">
      <c r="A577" s="195"/>
      <c r="B577" s="195"/>
      <c r="C577" s="195"/>
      <c r="D577" s="195"/>
      <c r="E577" s="195"/>
      <c r="F577" s="195"/>
      <c r="G577" s="195"/>
      <c r="H577" s="195"/>
      <c r="I577" s="195"/>
      <c r="J577" s="195"/>
      <c r="K577" s="195"/>
      <c r="L577" s="195"/>
      <c r="M577" s="195"/>
      <c r="N577" s="195"/>
      <c r="O577" s="195"/>
      <c r="P577" s="195"/>
      <c r="Q577" s="195"/>
      <c r="R577" s="195"/>
      <c r="S577" s="195"/>
      <c r="T577" s="195"/>
      <c r="U577" s="195"/>
      <c r="V577" s="195"/>
      <c r="W577" s="195"/>
      <c r="X577" s="195"/>
      <c r="Y577" s="195"/>
    </row>
    <row r="578" spans="1:25" ht="12.75" customHeight="1" x14ac:dyDescent="0.3">
      <c r="A578" s="195"/>
      <c r="B578" s="195"/>
      <c r="C578" s="195"/>
      <c r="D578" s="195"/>
      <c r="E578" s="195"/>
      <c r="F578" s="195"/>
      <c r="G578" s="195"/>
      <c r="H578" s="195"/>
      <c r="I578" s="195"/>
      <c r="J578" s="195"/>
      <c r="K578" s="195"/>
      <c r="L578" s="195"/>
      <c r="M578" s="195"/>
      <c r="N578" s="195"/>
      <c r="O578" s="195"/>
      <c r="P578" s="195"/>
      <c r="Q578" s="195"/>
      <c r="R578" s="195"/>
      <c r="S578" s="195"/>
      <c r="T578" s="195"/>
      <c r="U578" s="195"/>
      <c r="V578" s="195"/>
      <c r="W578" s="195"/>
      <c r="X578" s="195"/>
      <c r="Y578" s="195"/>
    </row>
    <row r="579" spans="1:25" ht="12.75" customHeight="1" x14ac:dyDescent="0.3">
      <c r="A579" s="195"/>
      <c r="B579" s="195"/>
      <c r="C579" s="195"/>
      <c r="D579" s="195"/>
      <c r="E579" s="195"/>
      <c r="F579" s="195"/>
      <c r="G579" s="195"/>
      <c r="H579" s="195"/>
      <c r="I579" s="195"/>
      <c r="J579" s="195"/>
      <c r="K579" s="195"/>
      <c r="L579" s="195"/>
      <c r="M579" s="195"/>
      <c r="N579" s="195"/>
      <c r="O579" s="195"/>
      <c r="P579" s="195"/>
      <c r="Q579" s="195"/>
      <c r="R579" s="195"/>
      <c r="S579" s="195"/>
      <c r="T579" s="195"/>
      <c r="U579" s="195"/>
      <c r="V579" s="195"/>
      <c r="W579" s="195"/>
      <c r="X579" s="195"/>
      <c r="Y579" s="195"/>
    </row>
    <row r="580" spans="1:25" ht="12.75" customHeight="1" x14ac:dyDescent="0.3">
      <c r="A580" s="195"/>
      <c r="B580" s="195"/>
      <c r="C580" s="195"/>
      <c r="D580" s="195"/>
      <c r="E580" s="195"/>
      <c r="F580" s="195"/>
      <c r="G580" s="195"/>
      <c r="H580" s="195"/>
      <c r="I580" s="195"/>
      <c r="J580" s="195"/>
      <c r="K580" s="195"/>
      <c r="L580" s="195"/>
      <c r="M580" s="195"/>
      <c r="N580" s="195"/>
      <c r="O580" s="195"/>
      <c r="P580" s="195"/>
      <c r="Q580" s="195"/>
      <c r="R580" s="195"/>
      <c r="S580" s="195"/>
      <c r="T580" s="195"/>
      <c r="U580" s="195"/>
      <c r="V580" s="195"/>
      <c r="W580" s="195"/>
      <c r="X580" s="195"/>
      <c r="Y580" s="195"/>
    </row>
    <row r="581" spans="1:25" ht="12.75" customHeight="1" x14ac:dyDescent="0.3">
      <c r="A581" s="195"/>
      <c r="B581" s="195"/>
      <c r="C581" s="195"/>
      <c r="D581" s="195"/>
      <c r="E581" s="195"/>
      <c r="F581" s="195"/>
      <c r="G581" s="195"/>
      <c r="H581" s="195"/>
      <c r="I581" s="195"/>
      <c r="J581" s="195"/>
      <c r="K581" s="195"/>
      <c r="L581" s="195"/>
      <c r="M581" s="195"/>
      <c r="N581" s="195"/>
      <c r="O581" s="195"/>
      <c r="P581" s="195"/>
      <c r="Q581" s="195"/>
      <c r="R581" s="195"/>
      <c r="S581" s="195"/>
      <c r="T581" s="195"/>
      <c r="U581" s="195"/>
      <c r="V581" s="195"/>
      <c r="W581" s="195"/>
      <c r="X581" s="195"/>
      <c r="Y581" s="195"/>
    </row>
    <row r="582" spans="1:25" ht="12.75" customHeight="1" x14ac:dyDescent="0.3">
      <c r="A582" s="195"/>
      <c r="B582" s="195"/>
      <c r="C582" s="195"/>
      <c r="D582" s="195"/>
      <c r="E582" s="195"/>
      <c r="F582" s="195"/>
      <c r="G582" s="195"/>
      <c r="H582" s="195"/>
      <c r="I582" s="195"/>
      <c r="J582" s="195"/>
      <c r="K582" s="195"/>
      <c r="L582" s="195"/>
      <c r="M582" s="195"/>
      <c r="N582" s="195"/>
      <c r="O582" s="195"/>
      <c r="P582" s="195"/>
      <c r="Q582" s="195"/>
      <c r="R582" s="195"/>
      <c r="S582" s="195"/>
      <c r="T582" s="195"/>
      <c r="U582" s="195"/>
      <c r="V582" s="195"/>
      <c r="W582" s="195"/>
      <c r="X582" s="195"/>
      <c r="Y582" s="195"/>
    </row>
    <row r="583" spans="1:25" ht="12.75" customHeight="1" x14ac:dyDescent="0.3">
      <c r="A583" s="195"/>
      <c r="B583" s="195"/>
      <c r="C583" s="195"/>
      <c r="D583" s="195"/>
      <c r="E583" s="195"/>
      <c r="F583" s="195"/>
      <c r="G583" s="195"/>
      <c r="H583" s="195"/>
      <c r="I583" s="195"/>
      <c r="J583" s="195"/>
      <c r="K583" s="195"/>
      <c r="L583" s="195"/>
      <c r="M583" s="195"/>
      <c r="N583" s="195"/>
      <c r="O583" s="195"/>
      <c r="P583" s="195"/>
      <c r="Q583" s="195"/>
      <c r="R583" s="195"/>
      <c r="S583" s="195"/>
      <c r="T583" s="195"/>
      <c r="U583" s="195"/>
      <c r="V583" s="195"/>
      <c r="W583" s="195"/>
      <c r="X583" s="195"/>
      <c r="Y583" s="195"/>
    </row>
    <row r="584" spans="1:25" ht="12.75" customHeight="1" x14ac:dyDescent="0.3">
      <c r="A584" s="195"/>
      <c r="B584" s="195"/>
      <c r="C584" s="195"/>
      <c r="D584" s="195"/>
      <c r="E584" s="195"/>
      <c r="F584" s="195"/>
      <c r="G584" s="195"/>
      <c r="H584" s="195"/>
      <c r="I584" s="195"/>
      <c r="J584" s="195"/>
      <c r="K584" s="195"/>
      <c r="L584" s="195"/>
      <c r="M584" s="195"/>
      <c r="N584" s="195"/>
      <c r="O584" s="195"/>
      <c r="P584" s="195"/>
      <c r="Q584" s="195"/>
      <c r="R584" s="195"/>
      <c r="S584" s="195"/>
      <c r="T584" s="195"/>
      <c r="U584" s="195"/>
      <c r="V584" s="195"/>
      <c r="W584" s="195"/>
      <c r="X584" s="195"/>
      <c r="Y584" s="195"/>
    </row>
    <row r="585" spans="1:25" ht="12.75" customHeight="1" x14ac:dyDescent="0.3">
      <c r="A585" s="195"/>
      <c r="B585" s="195"/>
      <c r="C585" s="195"/>
      <c r="D585" s="195"/>
      <c r="E585" s="195"/>
      <c r="F585" s="195"/>
      <c r="G585" s="195"/>
      <c r="H585" s="195"/>
      <c r="I585" s="195"/>
      <c r="J585" s="195"/>
      <c r="K585" s="195"/>
      <c r="L585" s="195"/>
      <c r="M585" s="195"/>
      <c r="N585" s="195"/>
      <c r="O585" s="195"/>
      <c r="P585" s="195"/>
      <c r="Q585" s="195"/>
      <c r="R585" s="195"/>
      <c r="S585" s="195"/>
      <c r="T585" s="195"/>
      <c r="U585" s="195"/>
      <c r="V585" s="195"/>
      <c r="W585" s="195"/>
      <c r="X585" s="195"/>
      <c r="Y585" s="195"/>
    </row>
    <row r="586" spans="1:25" ht="12.75" customHeight="1" x14ac:dyDescent="0.3">
      <c r="A586" s="195"/>
      <c r="B586" s="195"/>
      <c r="C586" s="195"/>
      <c r="D586" s="195"/>
      <c r="E586" s="195"/>
      <c r="F586" s="195"/>
      <c r="G586" s="195"/>
      <c r="H586" s="195"/>
      <c r="I586" s="195"/>
      <c r="J586" s="195"/>
      <c r="K586" s="195"/>
      <c r="L586" s="195"/>
      <c r="M586" s="195"/>
      <c r="N586" s="195"/>
      <c r="O586" s="195"/>
      <c r="P586" s="195"/>
      <c r="Q586" s="195"/>
      <c r="R586" s="195"/>
      <c r="S586" s="195"/>
      <c r="T586" s="195"/>
      <c r="U586" s="195"/>
      <c r="V586" s="195"/>
      <c r="W586" s="195"/>
      <c r="X586" s="195"/>
      <c r="Y586" s="195"/>
    </row>
    <row r="587" spans="1:25" ht="12.75" customHeight="1" x14ac:dyDescent="0.3">
      <c r="A587" s="195"/>
      <c r="B587" s="195"/>
      <c r="C587" s="195"/>
      <c r="D587" s="195"/>
      <c r="E587" s="195"/>
      <c r="F587" s="195"/>
      <c r="G587" s="195"/>
      <c r="H587" s="195"/>
      <c r="I587" s="195"/>
      <c r="J587" s="195"/>
      <c r="K587" s="195"/>
      <c r="L587" s="195"/>
      <c r="M587" s="195"/>
      <c r="N587" s="195"/>
      <c r="O587" s="195"/>
      <c r="P587" s="195"/>
      <c r="Q587" s="195"/>
      <c r="R587" s="195"/>
      <c r="S587" s="195"/>
      <c r="T587" s="195"/>
      <c r="U587" s="195"/>
      <c r="V587" s="195"/>
      <c r="W587" s="195"/>
      <c r="X587" s="195"/>
      <c r="Y587" s="195"/>
    </row>
    <row r="588" spans="1:25" ht="12.75" customHeight="1" x14ac:dyDescent="0.3">
      <c r="A588" s="195"/>
      <c r="B588" s="195"/>
      <c r="C588" s="195"/>
      <c r="D588" s="195"/>
      <c r="E588" s="195"/>
      <c r="F588" s="195"/>
      <c r="G588" s="195"/>
      <c r="H588" s="195"/>
      <c r="I588" s="195"/>
      <c r="J588" s="195"/>
      <c r="K588" s="195"/>
      <c r="L588" s="195"/>
      <c r="M588" s="195"/>
      <c r="N588" s="195"/>
      <c r="O588" s="195"/>
      <c r="P588" s="195"/>
      <c r="Q588" s="195"/>
      <c r="R588" s="195"/>
      <c r="S588" s="195"/>
      <c r="T588" s="195"/>
      <c r="U588" s="195"/>
      <c r="V588" s="195"/>
      <c r="W588" s="195"/>
      <c r="X588" s="195"/>
      <c r="Y588" s="195"/>
    </row>
    <row r="589" spans="1:25" ht="12.75" customHeight="1" x14ac:dyDescent="0.3">
      <c r="A589" s="195"/>
      <c r="B589" s="195"/>
      <c r="C589" s="195"/>
      <c r="D589" s="195"/>
      <c r="E589" s="195"/>
      <c r="F589" s="195"/>
      <c r="G589" s="195"/>
      <c r="H589" s="195"/>
      <c r="I589" s="195"/>
      <c r="J589" s="195"/>
      <c r="K589" s="195"/>
      <c r="L589" s="195"/>
      <c r="M589" s="195"/>
      <c r="N589" s="195"/>
      <c r="O589" s="195"/>
      <c r="P589" s="195"/>
      <c r="Q589" s="195"/>
      <c r="R589" s="195"/>
      <c r="S589" s="195"/>
      <c r="T589" s="195"/>
      <c r="U589" s="195"/>
      <c r="V589" s="195"/>
      <c r="W589" s="195"/>
      <c r="X589" s="195"/>
      <c r="Y589" s="195"/>
    </row>
    <row r="590" spans="1:25" ht="12.75" customHeight="1" x14ac:dyDescent="0.3">
      <c r="A590" s="195"/>
      <c r="B590" s="195"/>
      <c r="C590" s="195"/>
      <c r="D590" s="195"/>
      <c r="E590" s="195"/>
      <c r="F590" s="195"/>
      <c r="G590" s="195"/>
      <c r="H590" s="195"/>
      <c r="I590" s="195"/>
      <c r="J590" s="195"/>
      <c r="K590" s="195"/>
      <c r="L590" s="195"/>
      <c r="M590" s="195"/>
      <c r="N590" s="195"/>
      <c r="O590" s="195"/>
      <c r="P590" s="195"/>
      <c r="Q590" s="195"/>
      <c r="R590" s="195"/>
      <c r="S590" s="195"/>
      <c r="T590" s="195"/>
      <c r="U590" s="195"/>
      <c r="V590" s="195"/>
      <c r="W590" s="195"/>
      <c r="X590" s="195"/>
      <c r="Y590" s="195"/>
    </row>
    <row r="591" spans="1:25" ht="12.75" customHeight="1" x14ac:dyDescent="0.3">
      <c r="A591" s="195"/>
      <c r="B591" s="195"/>
      <c r="C591" s="195"/>
      <c r="D591" s="195"/>
      <c r="E591" s="195"/>
      <c r="F591" s="195"/>
      <c r="G591" s="195"/>
      <c r="H591" s="195"/>
      <c r="I591" s="195"/>
      <c r="J591" s="195"/>
      <c r="K591" s="195"/>
      <c r="L591" s="195"/>
      <c r="M591" s="195"/>
      <c r="N591" s="195"/>
      <c r="O591" s="195"/>
      <c r="P591" s="195"/>
      <c r="Q591" s="195"/>
      <c r="R591" s="195"/>
      <c r="S591" s="195"/>
      <c r="T591" s="195"/>
      <c r="U591" s="195"/>
      <c r="V591" s="195"/>
      <c r="W591" s="195"/>
      <c r="X591" s="195"/>
      <c r="Y591" s="195"/>
    </row>
    <row r="592" spans="1:25" ht="12.75" customHeight="1" x14ac:dyDescent="0.3">
      <c r="A592" s="195"/>
      <c r="B592" s="195"/>
      <c r="C592" s="195"/>
      <c r="D592" s="195"/>
      <c r="E592" s="195"/>
      <c r="F592" s="195"/>
      <c r="G592" s="195"/>
      <c r="H592" s="195"/>
      <c r="I592" s="195"/>
      <c r="J592" s="195"/>
      <c r="K592" s="195"/>
      <c r="L592" s="195"/>
      <c r="M592" s="195"/>
      <c r="N592" s="195"/>
      <c r="O592" s="195"/>
      <c r="P592" s="195"/>
      <c r="Q592" s="195"/>
      <c r="R592" s="195"/>
      <c r="S592" s="195"/>
      <c r="T592" s="195"/>
      <c r="U592" s="195"/>
      <c r="V592" s="195"/>
      <c r="W592" s="195"/>
      <c r="X592" s="195"/>
      <c r="Y592" s="195"/>
    </row>
    <row r="593" spans="1:25" ht="12.75" customHeight="1" x14ac:dyDescent="0.3">
      <c r="A593" s="195"/>
      <c r="B593" s="195"/>
      <c r="C593" s="195"/>
      <c r="D593" s="195"/>
      <c r="E593" s="195"/>
      <c r="F593" s="195"/>
      <c r="G593" s="195"/>
      <c r="H593" s="195"/>
      <c r="I593" s="195"/>
      <c r="J593" s="195"/>
      <c r="K593" s="195"/>
      <c r="L593" s="195"/>
      <c r="M593" s="195"/>
      <c r="N593" s="195"/>
      <c r="O593" s="195"/>
      <c r="P593" s="195"/>
      <c r="Q593" s="195"/>
      <c r="R593" s="195"/>
      <c r="S593" s="195"/>
      <c r="T593" s="195"/>
      <c r="U593" s="195"/>
      <c r="V593" s="195"/>
      <c r="W593" s="195"/>
      <c r="X593" s="195"/>
      <c r="Y593" s="195"/>
    </row>
    <row r="594" spans="1:25" ht="12.75" customHeight="1" x14ac:dyDescent="0.3">
      <c r="A594" s="195"/>
      <c r="B594" s="195"/>
      <c r="C594" s="195"/>
      <c r="D594" s="195"/>
      <c r="E594" s="195"/>
      <c r="F594" s="195"/>
      <c r="G594" s="195"/>
      <c r="H594" s="195"/>
      <c r="I594" s="195"/>
      <c r="J594" s="195"/>
      <c r="K594" s="195"/>
      <c r="L594" s="195"/>
      <c r="M594" s="195"/>
      <c r="N594" s="195"/>
      <c r="O594" s="195"/>
      <c r="P594" s="195"/>
      <c r="Q594" s="195"/>
      <c r="R594" s="195"/>
      <c r="S594" s="195"/>
      <c r="T594" s="195"/>
      <c r="U594" s="195"/>
      <c r="V594" s="195"/>
      <c r="W594" s="195"/>
      <c r="X594" s="195"/>
      <c r="Y594" s="195"/>
    </row>
    <row r="595" spans="1:25" ht="12.75" customHeight="1" x14ac:dyDescent="0.3">
      <c r="A595" s="195"/>
      <c r="B595" s="195"/>
      <c r="C595" s="195"/>
      <c r="D595" s="195"/>
      <c r="E595" s="195"/>
      <c r="F595" s="195"/>
      <c r="G595" s="195"/>
      <c r="H595" s="195"/>
      <c r="I595" s="195"/>
      <c r="J595" s="195"/>
      <c r="K595" s="195"/>
      <c r="L595" s="195"/>
      <c r="M595" s="195"/>
      <c r="N595" s="195"/>
      <c r="O595" s="195"/>
      <c r="P595" s="195"/>
      <c r="Q595" s="195"/>
      <c r="R595" s="195"/>
      <c r="S595" s="195"/>
      <c r="T595" s="195"/>
      <c r="U595" s="195"/>
      <c r="V595" s="195"/>
      <c r="W595" s="195"/>
      <c r="X595" s="195"/>
      <c r="Y595" s="195"/>
    </row>
    <row r="596" spans="1:25" ht="12.75" customHeight="1" x14ac:dyDescent="0.3">
      <c r="A596" s="195"/>
      <c r="B596" s="195"/>
      <c r="C596" s="195"/>
      <c r="D596" s="195"/>
      <c r="E596" s="195"/>
      <c r="F596" s="195"/>
      <c r="G596" s="195"/>
      <c r="H596" s="195"/>
      <c r="I596" s="195"/>
      <c r="J596" s="195"/>
      <c r="K596" s="195"/>
      <c r="L596" s="195"/>
      <c r="M596" s="195"/>
      <c r="N596" s="195"/>
      <c r="O596" s="195"/>
      <c r="P596" s="195"/>
      <c r="Q596" s="195"/>
      <c r="R596" s="195"/>
      <c r="S596" s="195"/>
      <c r="T596" s="195"/>
      <c r="U596" s="195"/>
      <c r="V596" s="195"/>
      <c r="W596" s="195"/>
      <c r="X596" s="195"/>
      <c r="Y596" s="195"/>
    </row>
    <row r="597" spans="1:25" ht="12.75" customHeight="1" x14ac:dyDescent="0.3">
      <c r="A597" s="195"/>
      <c r="B597" s="195"/>
      <c r="C597" s="195"/>
      <c r="D597" s="195"/>
      <c r="E597" s="195"/>
      <c r="F597" s="195"/>
      <c r="G597" s="195"/>
      <c r="H597" s="195"/>
      <c r="I597" s="195"/>
      <c r="J597" s="195"/>
      <c r="K597" s="195"/>
      <c r="L597" s="195"/>
      <c r="M597" s="195"/>
      <c r="N597" s="195"/>
      <c r="O597" s="195"/>
      <c r="P597" s="195"/>
      <c r="Q597" s="195"/>
      <c r="R597" s="195"/>
      <c r="S597" s="195"/>
      <c r="T597" s="195"/>
      <c r="U597" s="195"/>
      <c r="V597" s="195"/>
      <c r="W597" s="195"/>
      <c r="X597" s="195"/>
      <c r="Y597" s="195"/>
    </row>
    <row r="598" spans="1:25" ht="12.75" customHeight="1" x14ac:dyDescent="0.3">
      <c r="A598" s="195"/>
      <c r="B598" s="195"/>
      <c r="C598" s="195"/>
      <c r="D598" s="195"/>
      <c r="E598" s="195"/>
      <c r="F598" s="195"/>
      <c r="G598" s="195"/>
      <c r="H598" s="195"/>
      <c r="I598" s="195"/>
      <c r="J598" s="195"/>
      <c r="K598" s="195"/>
      <c r="L598" s="195"/>
      <c r="M598" s="195"/>
      <c r="N598" s="195"/>
      <c r="O598" s="195"/>
      <c r="P598" s="195"/>
      <c r="Q598" s="195"/>
      <c r="R598" s="195"/>
      <c r="S598" s="195"/>
      <c r="T598" s="195"/>
      <c r="U598" s="195"/>
      <c r="V598" s="195"/>
      <c r="W598" s="195"/>
      <c r="X598" s="195"/>
      <c r="Y598" s="195"/>
    </row>
    <row r="599" spans="1:25" ht="12.75" customHeight="1" x14ac:dyDescent="0.3">
      <c r="A599" s="195"/>
      <c r="B599" s="195"/>
      <c r="C599" s="195"/>
      <c r="D599" s="195"/>
      <c r="E599" s="195"/>
      <c r="F599" s="195"/>
      <c r="G599" s="195"/>
      <c r="H599" s="195"/>
      <c r="I599" s="195"/>
      <c r="J599" s="195"/>
      <c r="K599" s="195"/>
      <c r="L599" s="195"/>
      <c r="M599" s="195"/>
      <c r="N599" s="195"/>
      <c r="O599" s="195"/>
      <c r="P599" s="195"/>
      <c r="Q599" s="195"/>
      <c r="R599" s="195"/>
      <c r="S599" s="195"/>
      <c r="T599" s="195"/>
      <c r="U599" s="195"/>
      <c r="V599" s="195"/>
      <c r="W599" s="195"/>
      <c r="X599" s="195"/>
      <c r="Y599" s="195"/>
    </row>
    <row r="600" spans="1:25" ht="12.75" customHeight="1" x14ac:dyDescent="0.3">
      <c r="A600" s="195"/>
      <c r="B600" s="195"/>
      <c r="C600" s="195"/>
      <c r="D600" s="195"/>
      <c r="E600" s="195"/>
      <c r="F600" s="195"/>
      <c r="G600" s="195"/>
      <c r="H600" s="195"/>
      <c r="I600" s="195"/>
      <c r="J600" s="195"/>
      <c r="K600" s="195"/>
      <c r="L600" s="195"/>
      <c r="M600" s="195"/>
      <c r="N600" s="195"/>
      <c r="O600" s="195"/>
      <c r="P600" s="195"/>
      <c r="Q600" s="195"/>
      <c r="R600" s="195"/>
      <c r="S600" s="195"/>
      <c r="T600" s="195"/>
      <c r="U600" s="195"/>
      <c r="V600" s="195"/>
      <c r="W600" s="195"/>
      <c r="X600" s="195"/>
      <c r="Y600" s="195"/>
    </row>
    <row r="601" spans="1:25" ht="12.75" customHeight="1" x14ac:dyDescent="0.3">
      <c r="A601" s="195"/>
      <c r="B601" s="195"/>
      <c r="C601" s="195"/>
      <c r="D601" s="195"/>
      <c r="E601" s="195"/>
      <c r="F601" s="195"/>
      <c r="G601" s="195"/>
      <c r="H601" s="195"/>
      <c r="I601" s="195"/>
      <c r="J601" s="195"/>
      <c r="K601" s="195"/>
      <c r="L601" s="195"/>
      <c r="M601" s="195"/>
      <c r="N601" s="195"/>
      <c r="O601" s="195"/>
      <c r="P601" s="195"/>
      <c r="Q601" s="195"/>
      <c r="R601" s="195"/>
      <c r="S601" s="195"/>
      <c r="T601" s="195"/>
      <c r="U601" s="195"/>
      <c r="V601" s="195"/>
      <c r="W601" s="195"/>
      <c r="X601" s="195"/>
      <c r="Y601" s="195"/>
    </row>
    <row r="602" spans="1:25" ht="12.75" customHeight="1" x14ac:dyDescent="0.3">
      <c r="A602" s="195"/>
      <c r="B602" s="195"/>
      <c r="C602" s="195"/>
      <c r="D602" s="195"/>
      <c r="E602" s="195"/>
      <c r="F602" s="195"/>
      <c r="G602" s="195"/>
      <c r="H602" s="195"/>
      <c r="I602" s="195"/>
      <c r="J602" s="195"/>
      <c r="K602" s="195"/>
      <c r="L602" s="195"/>
      <c r="M602" s="195"/>
      <c r="N602" s="195"/>
      <c r="O602" s="195"/>
      <c r="P602" s="195"/>
      <c r="Q602" s="195"/>
      <c r="R602" s="195"/>
      <c r="S602" s="195"/>
      <c r="T602" s="195"/>
      <c r="U602" s="195"/>
      <c r="V602" s="195"/>
      <c r="W602" s="195"/>
      <c r="X602" s="195"/>
      <c r="Y602" s="195"/>
    </row>
    <row r="603" spans="1:25" ht="12.75" customHeight="1" x14ac:dyDescent="0.3">
      <c r="A603" s="195"/>
      <c r="B603" s="195"/>
      <c r="C603" s="195"/>
      <c r="D603" s="195"/>
      <c r="E603" s="195"/>
      <c r="F603" s="195"/>
      <c r="G603" s="195"/>
      <c r="H603" s="195"/>
      <c r="I603" s="195"/>
      <c r="J603" s="195"/>
      <c r="K603" s="195"/>
      <c r="L603" s="195"/>
      <c r="M603" s="195"/>
      <c r="N603" s="195"/>
      <c r="O603" s="195"/>
      <c r="P603" s="195"/>
      <c r="Q603" s="195"/>
      <c r="R603" s="195"/>
      <c r="S603" s="195"/>
      <c r="T603" s="195"/>
      <c r="U603" s="195"/>
      <c r="V603" s="195"/>
      <c r="W603" s="195"/>
      <c r="X603" s="195"/>
      <c r="Y603" s="195"/>
    </row>
    <row r="604" spans="1:25" ht="12.75" customHeight="1" x14ac:dyDescent="0.3">
      <c r="A604" s="195"/>
      <c r="B604" s="195"/>
      <c r="C604" s="195"/>
      <c r="D604" s="195"/>
      <c r="E604" s="195"/>
      <c r="F604" s="195"/>
      <c r="G604" s="195"/>
      <c r="H604" s="195"/>
      <c r="I604" s="195"/>
      <c r="J604" s="195"/>
      <c r="K604" s="195"/>
      <c r="L604" s="195"/>
      <c r="M604" s="195"/>
      <c r="N604" s="195"/>
      <c r="O604" s="195"/>
      <c r="P604" s="195"/>
      <c r="Q604" s="195"/>
      <c r="R604" s="195"/>
      <c r="S604" s="195"/>
      <c r="T604" s="195"/>
      <c r="U604" s="195"/>
      <c r="V604" s="195"/>
      <c r="W604" s="195"/>
      <c r="X604" s="195"/>
      <c r="Y604" s="195"/>
    </row>
    <row r="605" spans="1:25" ht="12.75" customHeight="1" x14ac:dyDescent="0.3">
      <c r="A605" s="195"/>
      <c r="B605" s="195"/>
      <c r="C605" s="195"/>
      <c r="D605" s="195"/>
      <c r="E605" s="195"/>
      <c r="F605" s="195"/>
      <c r="G605" s="195"/>
      <c r="H605" s="195"/>
      <c r="I605" s="195"/>
      <c r="J605" s="195"/>
      <c r="K605" s="195"/>
      <c r="L605" s="195"/>
      <c r="M605" s="195"/>
      <c r="N605" s="195"/>
      <c r="O605" s="195"/>
      <c r="P605" s="195"/>
      <c r="Q605" s="195"/>
      <c r="R605" s="195"/>
      <c r="S605" s="195"/>
      <c r="T605" s="195"/>
      <c r="U605" s="195"/>
      <c r="V605" s="195"/>
      <c r="W605" s="195"/>
      <c r="X605" s="195"/>
      <c r="Y605" s="195"/>
    </row>
    <row r="606" spans="1:25" ht="12.75" customHeight="1" x14ac:dyDescent="0.3">
      <c r="A606" s="195"/>
      <c r="B606" s="195"/>
      <c r="C606" s="195"/>
      <c r="D606" s="195"/>
      <c r="E606" s="195"/>
      <c r="F606" s="195"/>
      <c r="G606" s="195"/>
      <c r="H606" s="195"/>
      <c r="I606" s="195"/>
      <c r="J606" s="195"/>
      <c r="K606" s="195"/>
      <c r="L606" s="195"/>
      <c r="M606" s="195"/>
      <c r="N606" s="195"/>
      <c r="O606" s="195"/>
      <c r="P606" s="195"/>
      <c r="Q606" s="195"/>
      <c r="R606" s="195"/>
      <c r="S606" s="195"/>
      <c r="T606" s="195"/>
      <c r="U606" s="195"/>
      <c r="V606" s="195"/>
      <c r="W606" s="195"/>
      <c r="X606" s="195"/>
      <c r="Y606" s="195"/>
    </row>
    <row r="607" spans="1:25" ht="12.75" customHeight="1" x14ac:dyDescent="0.3">
      <c r="A607" s="195"/>
      <c r="B607" s="195"/>
      <c r="C607" s="195"/>
      <c r="D607" s="195"/>
      <c r="E607" s="195"/>
      <c r="F607" s="195"/>
      <c r="G607" s="195"/>
      <c r="H607" s="195"/>
      <c r="I607" s="195"/>
      <c r="J607" s="195"/>
      <c r="K607" s="195"/>
      <c r="L607" s="195"/>
      <c r="M607" s="195"/>
      <c r="N607" s="195"/>
      <c r="O607" s="195"/>
      <c r="P607" s="195"/>
      <c r="Q607" s="195"/>
      <c r="R607" s="195"/>
      <c r="S607" s="195"/>
      <c r="T607" s="195"/>
      <c r="U607" s="195"/>
      <c r="V607" s="195"/>
      <c r="W607" s="195"/>
      <c r="X607" s="195"/>
      <c r="Y607" s="195"/>
    </row>
    <row r="608" spans="1:25" ht="12.75" customHeight="1" x14ac:dyDescent="0.3">
      <c r="A608" s="195"/>
      <c r="B608" s="195"/>
      <c r="C608" s="195"/>
      <c r="D608" s="195"/>
      <c r="E608" s="195"/>
      <c r="F608" s="195"/>
      <c r="G608" s="195"/>
      <c r="H608" s="195"/>
      <c r="I608" s="195"/>
      <c r="J608" s="195"/>
      <c r="K608" s="195"/>
      <c r="L608" s="195"/>
      <c r="M608" s="195"/>
      <c r="N608" s="195"/>
      <c r="O608" s="195"/>
      <c r="P608" s="195"/>
      <c r="Q608" s="195"/>
      <c r="R608" s="195"/>
      <c r="S608" s="195"/>
      <c r="T608" s="195"/>
      <c r="U608" s="195"/>
      <c r="V608" s="195"/>
      <c r="W608" s="195"/>
      <c r="X608" s="195"/>
      <c r="Y608" s="195"/>
    </row>
    <row r="609" spans="1:25" ht="12.75" customHeight="1" x14ac:dyDescent="0.3">
      <c r="A609" s="195"/>
      <c r="B609" s="195"/>
      <c r="C609" s="195"/>
      <c r="D609" s="195"/>
      <c r="E609" s="195"/>
      <c r="F609" s="195"/>
      <c r="G609" s="195"/>
      <c r="H609" s="195"/>
      <c r="I609" s="195"/>
      <c r="J609" s="195"/>
      <c r="K609" s="195"/>
      <c r="L609" s="195"/>
      <c r="M609" s="195"/>
      <c r="N609" s="195"/>
      <c r="O609" s="195"/>
      <c r="P609" s="195"/>
      <c r="Q609" s="195"/>
      <c r="R609" s="195"/>
      <c r="S609" s="195"/>
      <c r="T609" s="195"/>
      <c r="U609" s="195"/>
      <c r="V609" s="195"/>
      <c r="W609" s="195"/>
      <c r="X609" s="195"/>
      <c r="Y609" s="195"/>
    </row>
    <row r="610" spans="1:25" ht="12.75" customHeight="1" x14ac:dyDescent="0.3">
      <c r="A610" s="195"/>
      <c r="B610" s="195"/>
      <c r="C610" s="195"/>
      <c r="D610" s="195"/>
      <c r="E610" s="195"/>
      <c r="F610" s="195"/>
      <c r="G610" s="195"/>
      <c r="H610" s="195"/>
      <c r="I610" s="195"/>
      <c r="J610" s="195"/>
      <c r="K610" s="195"/>
      <c r="L610" s="195"/>
      <c r="M610" s="195"/>
      <c r="N610" s="195"/>
      <c r="O610" s="195"/>
      <c r="P610" s="195"/>
      <c r="Q610" s="195"/>
      <c r="R610" s="195"/>
      <c r="S610" s="195"/>
      <c r="T610" s="195"/>
      <c r="U610" s="195"/>
      <c r="V610" s="195"/>
      <c r="W610" s="195"/>
      <c r="X610" s="195"/>
      <c r="Y610" s="195"/>
    </row>
    <row r="611" spans="1:25" ht="12.75" customHeight="1" x14ac:dyDescent="0.3">
      <c r="A611" s="195"/>
      <c r="B611" s="195"/>
      <c r="C611" s="195"/>
      <c r="D611" s="195"/>
      <c r="E611" s="195"/>
      <c r="F611" s="195"/>
      <c r="G611" s="195"/>
      <c r="H611" s="195"/>
      <c r="I611" s="195"/>
      <c r="J611" s="195"/>
      <c r="K611" s="195"/>
      <c r="L611" s="195"/>
      <c r="M611" s="195"/>
      <c r="N611" s="195"/>
      <c r="O611" s="195"/>
      <c r="P611" s="195"/>
      <c r="Q611" s="195"/>
      <c r="R611" s="195"/>
      <c r="S611" s="195"/>
      <c r="T611" s="195"/>
      <c r="U611" s="195"/>
      <c r="V611" s="195"/>
      <c r="W611" s="195"/>
      <c r="X611" s="195"/>
      <c r="Y611" s="195"/>
    </row>
    <row r="612" spans="1:25" ht="12.75" customHeight="1" x14ac:dyDescent="0.3">
      <c r="A612" s="195"/>
      <c r="B612" s="195"/>
      <c r="C612" s="195"/>
      <c r="D612" s="195"/>
      <c r="E612" s="195"/>
      <c r="F612" s="195"/>
      <c r="G612" s="195"/>
      <c r="H612" s="195"/>
      <c r="I612" s="195"/>
      <c r="J612" s="195"/>
      <c r="K612" s="195"/>
      <c r="L612" s="195"/>
      <c r="M612" s="195"/>
      <c r="N612" s="195"/>
      <c r="O612" s="195"/>
      <c r="P612" s="195"/>
      <c r="Q612" s="195"/>
      <c r="R612" s="195"/>
      <c r="S612" s="195"/>
      <c r="T612" s="195"/>
      <c r="U612" s="195"/>
      <c r="V612" s="195"/>
      <c r="W612" s="195"/>
      <c r="X612" s="195"/>
      <c r="Y612" s="195"/>
    </row>
    <row r="613" spans="1:25" ht="12.75" customHeight="1" x14ac:dyDescent="0.3">
      <c r="A613" s="195"/>
      <c r="B613" s="195"/>
      <c r="C613" s="195"/>
      <c r="D613" s="195"/>
      <c r="E613" s="195"/>
      <c r="F613" s="195"/>
      <c r="G613" s="195"/>
      <c r="H613" s="195"/>
      <c r="I613" s="195"/>
      <c r="J613" s="195"/>
      <c r="K613" s="195"/>
      <c r="L613" s="195"/>
      <c r="M613" s="195"/>
      <c r="N613" s="195"/>
      <c r="O613" s="195"/>
      <c r="P613" s="195"/>
      <c r="Q613" s="195"/>
      <c r="R613" s="195"/>
      <c r="S613" s="195"/>
      <c r="T613" s="195"/>
      <c r="U613" s="195"/>
      <c r="V613" s="195"/>
      <c r="W613" s="195"/>
      <c r="X613" s="195"/>
      <c r="Y613" s="195"/>
    </row>
    <row r="614" spans="1:25" ht="12.75" customHeight="1" x14ac:dyDescent="0.3">
      <c r="A614" s="195"/>
      <c r="B614" s="195"/>
      <c r="C614" s="195"/>
      <c r="D614" s="195"/>
      <c r="E614" s="195"/>
      <c r="F614" s="195"/>
      <c r="G614" s="195"/>
      <c r="H614" s="195"/>
      <c r="I614" s="195"/>
      <c r="J614" s="195"/>
      <c r="K614" s="195"/>
      <c r="L614" s="195"/>
      <c r="M614" s="195"/>
      <c r="N614" s="195"/>
      <c r="O614" s="195"/>
      <c r="P614" s="195"/>
      <c r="Q614" s="195"/>
      <c r="R614" s="195"/>
      <c r="S614" s="195"/>
      <c r="T614" s="195"/>
      <c r="U614" s="195"/>
      <c r="V614" s="195"/>
      <c r="W614" s="195"/>
      <c r="X614" s="195"/>
      <c r="Y614" s="195"/>
    </row>
    <row r="615" spans="1:25" ht="12.75" customHeight="1" x14ac:dyDescent="0.3">
      <c r="A615" s="195"/>
      <c r="B615" s="195"/>
      <c r="C615" s="195"/>
      <c r="D615" s="195"/>
      <c r="E615" s="195"/>
      <c r="F615" s="195"/>
      <c r="G615" s="195"/>
      <c r="H615" s="195"/>
      <c r="I615" s="195"/>
      <c r="J615" s="195"/>
      <c r="K615" s="195"/>
      <c r="L615" s="195"/>
      <c r="M615" s="195"/>
      <c r="N615" s="195"/>
      <c r="O615" s="195"/>
      <c r="P615" s="195"/>
      <c r="Q615" s="195"/>
      <c r="R615" s="195"/>
      <c r="S615" s="195"/>
      <c r="T615" s="195"/>
      <c r="U615" s="195"/>
      <c r="V615" s="195"/>
      <c r="W615" s="195"/>
      <c r="X615" s="195"/>
      <c r="Y615" s="195"/>
    </row>
    <row r="616" spans="1:25" ht="12.75" customHeight="1" x14ac:dyDescent="0.3">
      <c r="A616" s="195"/>
      <c r="B616" s="195"/>
      <c r="C616" s="195"/>
      <c r="D616" s="195"/>
      <c r="E616" s="195"/>
      <c r="F616" s="195"/>
      <c r="G616" s="195"/>
      <c r="H616" s="195"/>
      <c r="I616" s="195"/>
      <c r="J616" s="195"/>
      <c r="K616" s="195"/>
      <c r="L616" s="195"/>
      <c r="M616" s="195"/>
      <c r="N616" s="195"/>
      <c r="O616" s="195"/>
      <c r="P616" s="195"/>
      <c r="Q616" s="195"/>
      <c r="R616" s="195"/>
      <c r="S616" s="195"/>
      <c r="T616" s="195"/>
      <c r="U616" s="195"/>
      <c r="V616" s="195"/>
      <c r="W616" s="195"/>
      <c r="X616" s="195"/>
      <c r="Y616" s="195"/>
    </row>
    <row r="617" spans="1:25" ht="12.75" customHeight="1" x14ac:dyDescent="0.3">
      <c r="A617" s="195"/>
      <c r="B617" s="195"/>
      <c r="C617" s="195"/>
      <c r="D617" s="195"/>
      <c r="E617" s="195"/>
      <c r="F617" s="195"/>
      <c r="G617" s="195"/>
      <c r="H617" s="195"/>
      <c r="I617" s="195"/>
      <c r="J617" s="195"/>
      <c r="K617" s="195"/>
      <c r="L617" s="195"/>
      <c r="M617" s="195"/>
      <c r="N617" s="195"/>
      <c r="O617" s="195"/>
      <c r="P617" s="195"/>
      <c r="Q617" s="195"/>
      <c r="R617" s="195"/>
      <c r="S617" s="195"/>
      <c r="T617" s="195"/>
      <c r="U617" s="195"/>
      <c r="V617" s="195"/>
      <c r="W617" s="195"/>
      <c r="X617" s="195"/>
      <c r="Y617" s="195"/>
    </row>
    <row r="618" spans="1:25" ht="12.75" customHeight="1" x14ac:dyDescent="0.3">
      <c r="A618" s="195"/>
      <c r="B618" s="195"/>
      <c r="C618" s="195"/>
      <c r="D618" s="195"/>
      <c r="E618" s="195"/>
      <c r="F618" s="195"/>
      <c r="G618" s="195"/>
      <c r="H618" s="195"/>
      <c r="I618" s="195"/>
      <c r="J618" s="195"/>
      <c r="K618" s="195"/>
      <c r="L618" s="195"/>
      <c r="M618" s="195"/>
      <c r="N618" s="195"/>
      <c r="O618" s="195"/>
      <c r="P618" s="195"/>
      <c r="Q618" s="195"/>
      <c r="R618" s="195"/>
      <c r="S618" s="195"/>
      <c r="T618" s="195"/>
      <c r="U618" s="195"/>
      <c r="V618" s="195"/>
      <c r="W618" s="195"/>
      <c r="X618" s="195"/>
      <c r="Y618" s="195"/>
    </row>
    <row r="619" spans="1:25" ht="12.75" customHeight="1" x14ac:dyDescent="0.3">
      <c r="A619" s="195"/>
      <c r="B619" s="195"/>
      <c r="C619" s="195"/>
      <c r="D619" s="195"/>
      <c r="E619" s="195"/>
      <c r="F619" s="195"/>
      <c r="G619" s="195"/>
      <c r="H619" s="195"/>
      <c r="I619" s="195"/>
      <c r="J619" s="195"/>
      <c r="K619" s="195"/>
      <c r="L619" s="195"/>
      <c r="M619" s="195"/>
      <c r="N619" s="195"/>
      <c r="O619" s="195"/>
      <c r="P619" s="195"/>
      <c r="Q619" s="195"/>
      <c r="R619" s="195"/>
      <c r="S619" s="195"/>
      <c r="T619" s="195"/>
      <c r="U619" s="195"/>
      <c r="V619" s="195"/>
      <c r="W619" s="195"/>
      <c r="X619" s="195"/>
      <c r="Y619" s="195"/>
    </row>
    <row r="620" spans="1:25" ht="12.75" customHeight="1" x14ac:dyDescent="0.3">
      <c r="A620" s="195"/>
      <c r="B620" s="195"/>
      <c r="C620" s="195"/>
      <c r="D620" s="195"/>
      <c r="E620" s="195"/>
      <c r="F620" s="195"/>
      <c r="G620" s="195"/>
      <c r="H620" s="195"/>
      <c r="I620" s="195"/>
      <c r="J620" s="195"/>
      <c r="K620" s="195"/>
      <c r="L620" s="195"/>
      <c r="M620" s="195"/>
      <c r="N620" s="195"/>
      <c r="O620" s="195"/>
      <c r="P620" s="195"/>
      <c r="Q620" s="195"/>
      <c r="R620" s="195"/>
      <c r="S620" s="195"/>
      <c r="T620" s="195"/>
      <c r="U620" s="195"/>
      <c r="V620" s="195"/>
      <c r="W620" s="195"/>
      <c r="X620" s="195"/>
      <c r="Y620" s="195"/>
    </row>
    <row r="621" spans="1:25" ht="12.75" customHeight="1" x14ac:dyDescent="0.3">
      <c r="A621" s="195"/>
      <c r="B621" s="195"/>
      <c r="C621" s="195"/>
      <c r="D621" s="195"/>
      <c r="E621" s="195"/>
      <c r="F621" s="195"/>
      <c r="G621" s="195"/>
      <c r="H621" s="195"/>
      <c r="I621" s="195"/>
      <c r="J621" s="195"/>
      <c r="K621" s="195"/>
      <c r="L621" s="195"/>
      <c r="M621" s="195"/>
      <c r="N621" s="195"/>
      <c r="O621" s="195"/>
      <c r="P621" s="195"/>
      <c r="Q621" s="195"/>
      <c r="R621" s="195"/>
      <c r="S621" s="195"/>
      <c r="T621" s="195"/>
      <c r="U621" s="195"/>
      <c r="V621" s="195"/>
      <c r="W621" s="195"/>
      <c r="X621" s="195"/>
      <c r="Y621" s="195"/>
    </row>
    <row r="622" spans="1:25" ht="12.75" customHeight="1" x14ac:dyDescent="0.3">
      <c r="A622" s="195"/>
      <c r="B622" s="195"/>
      <c r="C622" s="195"/>
      <c r="D622" s="195"/>
      <c r="E622" s="195"/>
      <c r="F622" s="195"/>
      <c r="G622" s="195"/>
      <c r="H622" s="195"/>
      <c r="I622" s="195"/>
      <c r="J622" s="195"/>
      <c r="K622" s="195"/>
      <c r="L622" s="195"/>
      <c r="M622" s="195"/>
      <c r="N622" s="195"/>
      <c r="O622" s="195"/>
      <c r="P622" s="195"/>
      <c r="Q622" s="195"/>
      <c r="R622" s="195"/>
      <c r="S622" s="195"/>
      <c r="T622" s="195"/>
      <c r="U622" s="195"/>
      <c r="V622" s="195"/>
      <c r="W622" s="195"/>
      <c r="X622" s="195"/>
      <c r="Y622" s="195"/>
    </row>
    <row r="623" spans="1:25" ht="12.75" customHeight="1" x14ac:dyDescent="0.3">
      <c r="A623" s="195"/>
      <c r="B623" s="195"/>
      <c r="C623" s="195"/>
      <c r="D623" s="195"/>
      <c r="E623" s="195"/>
      <c r="F623" s="195"/>
      <c r="G623" s="195"/>
      <c r="H623" s="195"/>
      <c r="I623" s="195"/>
      <c r="J623" s="195"/>
      <c r="K623" s="195"/>
      <c r="L623" s="195"/>
      <c r="M623" s="195"/>
      <c r="N623" s="195"/>
      <c r="O623" s="195"/>
      <c r="P623" s="195"/>
      <c r="Q623" s="195"/>
      <c r="R623" s="195"/>
      <c r="S623" s="195"/>
      <c r="T623" s="195"/>
      <c r="U623" s="195"/>
      <c r="V623" s="195"/>
      <c r="W623" s="195"/>
      <c r="X623" s="195"/>
      <c r="Y623" s="195"/>
    </row>
    <row r="624" spans="1:25" ht="12.75" customHeight="1" x14ac:dyDescent="0.3">
      <c r="A624" s="195"/>
      <c r="B624" s="195"/>
      <c r="C624" s="195"/>
      <c r="D624" s="195"/>
      <c r="E624" s="195"/>
      <c r="F624" s="195"/>
      <c r="G624" s="195"/>
      <c r="H624" s="195"/>
      <c r="I624" s="195"/>
      <c r="J624" s="195"/>
      <c r="K624" s="195"/>
      <c r="L624" s="195"/>
      <c r="M624" s="195"/>
      <c r="N624" s="195"/>
      <c r="O624" s="195"/>
      <c r="P624" s="195"/>
      <c r="Q624" s="195"/>
      <c r="R624" s="195"/>
      <c r="S624" s="195"/>
      <c r="T624" s="195"/>
      <c r="U624" s="195"/>
      <c r="V624" s="195"/>
      <c r="W624" s="195"/>
      <c r="X624" s="195"/>
      <c r="Y624" s="195"/>
    </row>
    <row r="625" spans="1:25" ht="12.75" customHeight="1" x14ac:dyDescent="0.3">
      <c r="A625" s="195"/>
      <c r="B625" s="195"/>
      <c r="C625" s="195"/>
      <c r="D625" s="195"/>
      <c r="E625" s="195"/>
      <c r="F625" s="195"/>
      <c r="G625" s="195"/>
      <c r="H625" s="195"/>
      <c r="I625" s="195"/>
      <c r="J625" s="195"/>
      <c r="K625" s="195"/>
      <c r="L625" s="195"/>
      <c r="M625" s="195"/>
      <c r="N625" s="195"/>
      <c r="O625" s="195"/>
      <c r="P625" s="195"/>
      <c r="Q625" s="195"/>
      <c r="R625" s="195"/>
      <c r="S625" s="195"/>
      <c r="T625" s="195"/>
      <c r="U625" s="195"/>
      <c r="V625" s="195"/>
      <c r="W625" s="195"/>
      <c r="X625" s="195"/>
      <c r="Y625" s="195"/>
    </row>
    <row r="626" spans="1:25" ht="12.75" customHeight="1" x14ac:dyDescent="0.3">
      <c r="A626" s="195"/>
      <c r="B626" s="195"/>
      <c r="C626" s="195"/>
      <c r="D626" s="195"/>
      <c r="E626" s="195"/>
      <c r="F626" s="195"/>
      <c r="G626" s="195"/>
      <c r="H626" s="195"/>
      <c r="I626" s="195"/>
      <c r="J626" s="195"/>
      <c r="K626" s="195"/>
      <c r="L626" s="195"/>
      <c r="M626" s="195"/>
      <c r="N626" s="195"/>
      <c r="O626" s="195"/>
      <c r="P626" s="195"/>
      <c r="Q626" s="195"/>
      <c r="R626" s="195"/>
      <c r="S626" s="195"/>
      <c r="T626" s="195"/>
      <c r="U626" s="195"/>
      <c r="V626" s="195"/>
      <c r="W626" s="195"/>
      <c r="X626" s="195"/>
      <c r="Y626" s="195"/>
    </row>
    <row r="627" spans="1:25" ht="12.75" customHeight="1" x14ac:dyDescent="0.3">
      <c r="A627" s="195"/>
      <c r="B627" s="195"/>
      <c r="C627" s="195"/>
      <c r="D627" s="195"/>
      <c r="E627" s="195"/>
      <c r="F627" s="195"/>
      <c r="G627" s="195"/>
      <c r="H627" s="195"/>
      <c r="I627" s="195"/>
      <c r="J627" s="195"/>
      <c r="K627" s="195"/>
      <c r="L627" s="195"/>
      <c r="M627" s="195"/>
      <c r="N627" s="195"/>
      <c r="O627" s="195"/>
      <c r="P627" s="195"/>
      <c r="Q627" s="195"/>
      <c r="R627" s="195"/>
      <c r="S627" s="195"/>
      <c r="T627" s="195"/>
      <c r="U627" s="195"/>
      <c r="V627" s="195"/>
      <c r="W627" s="195"/>
      <c r="X627" s="195"/>
      <c r="Y627" s="195"/>
    </row>
    <row r="628" spans="1:25" ht="12.75" customHeight="1" x14ac:dyDescent="0.3">
      <c r="A628" s="195"/>
      <c r="B628" s="195"/>
      <c r="C628" s="195"/>
      <c r="D628" s="195"/>
      <c r="E628" s="195"/>
      <c r="F628" s="195"/>
      <c r="G628" s="195"/>
      <c r="H628" s="195"/>
      <c r="I628" s="195"/>
      <c r="J628" s="195"/>
      <c r="K628" s="195"/>
      <c r="L628" s="195"/>
      <c r="M628" s="195"/>
      <c r="N628" s="195"/>
      <c r="O628" s="195"/>
      <c r="P628" s="195"/>
      <c r="Q628" s="195"/>
      <c r="R628" s="195"/>
      <c r="S628" s="195"/>
      <c r="T628" s="195"/>
      <c r="U628" s="195"/>
      <c r="V628" s="195"/>
      <c r="W628" s="195"/>
      <c r="X628" s="195"/>
      <c r="Y628" s="195"/>
    </row>
    <row r="629" spans="1:25" ht="12.75" customHeight="1" x14ac:dyDescent="0.3">
      <c r="A629" s="195"/>
      <c r="B629" s="195"/>
      <c r="C629" s="195"/>
      <c r="D629" s="195"/>
      <c r="E629" s="195"/>
      <c r="F629" s="195"/>
      <c r="G629" s="195"/>
      <c r="H629" s="195"/>
      <c r="I629" s="195"/>
      <c r="J629" s="195"/>
      <c r="K629" s="195"/>
      <c r="L629" s="195"/>
      <c r="M629" s="195"/>
      <c r="N629" s="195"/>
      <c r="O629" s="195"/>
      <c r="P629" s="195"/>
      <c r="Q629" s="195"/>
      <c r="R629" s="195"/>
      <c r="S629" s="195"/>
      <c r="T629" s="195"/>
      <c r="U629" s="195"/>
      <c r="V629" s="195"/>
      <c r="W629" s="195"/>
      <c r="X629" s="195"/>
      <c r="Y629" s="195"/>
    </row>
    <row r="630" spans="1:25" ht="12.75" customHeight="1" x14ac:dyDescent="0.3">
      <c r="A630" s="195"/>
      <c r="B630" s="195"/>
      <c r="C630" s="195"/>
      <c r="D630" s="195"/>
      <c r="E630" s="195"/>
      <c r="F630" s="195"/>
      <c r="G630" s="195"/>
      <c r="H630" s="195"/>
      <c r="I630" s="195"/>
      <c r="J630" s="195"/>
      <c r="K630" s="195"/>
      <c r="L630" s="195"/>
      <c r="M630" s="195"/>
      <c r="N630" s="195"/>
      <c r="O630" s="195"/>
      <c r="P630" s="195"/>
      <c r="Q630" s="195"/>
      <c r="R630" s="195"/>
      <c r="S630" s="195"/>
      <c r="T630" s="195"/>
      <c r="U630" s="195"/>
      <c r="V630" s="195"/>
      <c r="W630" s="195"/>
      <c r="X630" s="195"/>
      <c r="Y630" s="195"/>
    </row>
    <row r="631" spans="1:25" ht="12.75" customHeight="1" x14ac:dyDescent="0.3">
      <c r="A631" s="195"/>
      <c r="B631" s="195"/>
      <c r="C631" s="195"/>
      <c r="D631" s="195"/>
      <c r="E631" s="195"/>
      <c r="F631" s="195"/>
      <c r="G631" s="195"/>
      <c r="H631" s="195"/>
      <c r="I631" s="195"/>
      <c r="J631" s="195"/>
      <c r="K631" s="195"/>
      <c r="L631" s="195"/>
      <c r="M631" s="195"/>
      <c r="N631" s="195"/>
      <c r="O631" s="195"/>
      <c r="P631" s="195"/>
      <c r="Q631" s="195"/>
      <c r="R631" s="195"/>
      <c r="S631" s="195"/>
      <c r="T631" s="195"/>
      <c r="U631" s="195"/>
      <c r="V631" s="195"/>
      <c r="W631" s="195"/>
      <c r="X631" s="195"/>
      <c r="Y631" s="195"/>
    </row>
    <row r="632" spans="1:25" ht="12.75" customHeight="1" x14ac:dyDescent="0.3">
      <c r="A632" s="195"/>
      <c r="B632" s="195"/>
      <c r="C632" s="195"/>
      <c r="D632" s="195"/>
      <c r="E632" s="195"/>
      <c r="F632" s="195"/>
      <c r="G632" s="195"/>
      <c r="H632" s="195"/>
      <c r="I632" s="195"/>
      <c r="J632" s="195"/>
      <c r="K632" s="195"/>
      <c r="L632" s="195"/>
      <c r="M632" s="195"/>
      <c r="N632" s="195"/>
      <c r="O632" s="195"/>
      <c r="P632" s="195"/>
      <c r="Q632" s="195"/>
      <c r="R632" s="195"/>
      <c r="S632" s="195"/>
      <c r="T632" s="195"/>
      <c r="U632" s="195"/>
      <c r="V632" s="195"/>
      <c r="W632" s="195"/>
      <c r="X632" s="195"/>
      <c r="Y632" s="195"/>
    </row>
    <row r="633" spans="1:25" ht="12.75" customHeight="1" x14ac:dyDescent="0.3">
      <c r="A633" s="195"/>
      <c r="B633" s="195"/>
      <c r="C633" s="195"/>
      <c r="D633" s="195"/>
      <c r="E633" s="195"/>
      <c r="F633" s="195"/>
      <c r="G633" s="195"/>
      <c r="H633" s="195"/>
      <c r="I633" s="195"/>
      <c r="J633" s="195"/>
      <c r="K633" s="195"/>
      <c r="L633" s="195"/>
      <c r="M633" s="195"/>
      <c r="N633" s="195"/>
      <c r="O633" s="195"/>
      <c r="P633" s="195"/>
      <c r="Q633" s="195"/>
      <c r="R633" s="195"/>
      <c r="S633" s="195"/>
      <c r="T633" s="195"/>
      <c r="U633" s="195"/>
      <c r="V633" s="195"/>
      <c r="W633" s="195"/>
      <c r="X633" s="195"/>
      <c r="Y633" s="195"/>
    </row>
    <row r="634" spans="1:25" ht="12.75" customHeight="1" x14ac:dyDescent="0.3">
      <c r="A634" s="195"/>
      <c r="B634" s="195"/>
      <c r="C634" s="195"/>
      <c r="D634" s="195"/>
      <c r="E634" s="195"/>
      <c r="F634" s="195"/>
      <c r="G634" s="195"/>
      <c r="H634" s="195"/>
      <c r="I634" s="195"/>
      <c r="J634" s="195"/>
      <c r="K634" s="195"/>
      <c r="L634" s="195"/>
      <c r="M634" s="195"/>
      <c r="N634" s="195"/>
      <c r="O634" s="195"/>
      <c r="P634" s="195"/>
      <c r="Q634" s="195"/>
      <c r="R634" s="195"/>
      <c r="S634" s="195"/>
      <c r="T634" s="195"/>
      <c r="U634" s="195"/>
      <c r="V634" s="195"/>
      <c r="W634" s="195"/>
      <c r="X634" s="195"/>
      <c r="Y634" s="195"/>
    </row>
    <row r="635" spans="1:25" ht="12.75" customHeight="1" x14ac:dyDescent="0.3">
      <c r="A635" s="195"/>
      <c r="B635" s="195"/>
      <c r="C635" s="195"/>
      <c r="D635" s="195"/>
      <c r="E635" s="195"/>
      <c r="F635" s="195"/>
      <c r="G635" s="195"/>
      <c r="H635" s="195"/>
      <c r="I635" s="195"/>
      <c r="J635" s="195"/>
      <c r="K635" s="195"/>
      <c r="L635" s="195"/>
      <c r="M635" s="195"/>
      <c r="N635" s="195"/>
      <c r="O635" s="195"/>
      <c r="P635" s="195"/>
      <c r="Q635" s="195"/>
      <c r="R635" s="195"/>
      <c r="S635" s="195"/>
      <c r="T635" s="195"/>
      <c r="U635" s="195"/>
      <c r="V635" s="195"/>
      <c r="W635" s="195"/>
      <c r="X635" s="195"/>
      <c r="Y635" s="195"/>
    </row>
    <row r="636" spans="1:25" ht="12.75" customHeight="1" x14ac:dyDescent="0.3">
      <c r="A636" s="195"/>
      <c r="B636" s="195"/>
      <c r="C636" s="195"/>
      <c r="D636" s="195"/>
      <c r="E636" s="195"/>
      <c r="F636" s="195"/>
      <c r="G636" s="195"/>
      <c r="H636" s="195"/>
      <c r="I636" s="195"/>
      <c r="J636" s="195"/>
      <c r="K636" s="195"/>
      <c r="L636" s="195"/>
      <c r="M636" s="195"/>
      <c r="N636" s="195"/>
      <c r="O636" s="195"/>
      <c r="P636" s="195"/>
      <c r="Q636" s="195"/>
      <c r="R636" s="195"/>
      <c r="S636" s="195"/>
      <c r="T636" s="195"/>
      <c r="U636" s="195"/>
      <c r="V636" s="195"/>
      <c r="W636" s="195"/>
      <c r="X636" s="195"/>
      <c r="Y636" s="195"/>
    </row>
    <row r="637" spans="1:25" ht="12.75" customHeight="1" x14ac:dyDescent="0.3">
      <c r="A637" s="195"/>
      <c r="B637" s="195"/>
      <c r="C637" s="195"/>
      <c r="D637" s="195"/>
      <c r="E637" s="195"/>
      <c r="F637" s="195"/>
      <c r="G637" s="195"/>
      <c r="H637" s="195"/>
      <c r="I637" s="195"/>
      <c r="J637" s="195"/>
      <c r="K637" s="195"/>
      <c r="L637" s="195"/>
      <c r="M637" s="195"/>
      <c r="N637" s="195"/>
      <c r="O637" s="195"/>
      <c r="P637" s="195"/>
      <c r="Q637" s="195"/>
      <c r="R637" s="195"/>
      <c r="S637" s="195"/>
      <c r="T637" s="195"/>
      <c r="U637" s="195"/>
      <c r="V637" s="195"/>
      <c r="W637" s="195"/>
      <c r="X637" s="195"/>
      <c r="Y637" s="195"/>
    </row>
    <row r="638" spans="1:25" ht="12.75" customHeight="1" x14ac:dyDescent="0.3">
      <c r="A638" s="195"/>
      <c r="B638" s="195"/>
      <c r="C638" s="195"/>
      <c r="D638" s="195"/>
      <c r="E638" s="195"/>
      <c r="F638" s="195"/>
      <c r="G638" s="195"/>
      <c r="H638" s="195"/>
      <c r="I638" s="195"/>
      <c r="J638" s="195"/>
      <c r="K638" s="195"/>
      <c r="L638" s="195"/>
      <c r="M638" s="195"/>
      <c r="N638" s="195"/>
      <c r="O638" s="195"/>
      <c r="P638" s="195"/>
      <c r="Q638" s="195"/>
      <c r="R638" s="195"/>
      <c r="S638" s="195"/>
      <c r="T638" s="195"/>
      <c r="U638" s="195"/>
      <c r="V638" s="195"/>
      <c r="W638" s="195"/>
      <c r="X638" s="195"/>
      <c r="Y638" s="195"/>
    </row>
    <row r="639" spans="1:25" ht="12.75" customHeight="1" x14ac:dyDescent="0.3">
      <c r="A639" s="195"/>
      <c r="B639" s="195"/>
      <c r="C639" s="195"/>
      <c r="D639" s="195"/>
      <c r="E639" s="195"/>
      <c r="F639" s="195"/>
      <c r="G639" s="195"/>
      <c r="H639" s="195"/>
      <c r="I639" s="195"/>
      <c r="J639" s="195"/>
      <c r="K639" s="195"/>
      <c r="L639" s="195"/>
      <c r="M639" s="195"/>
      <c r="N639" s="195"/>
      <c r="O639" s="195"/>
      <c r="P639" s="195"/>
      <c r="Q639" s="195"/>
      <c r="R639" s="195"/>
      <c r="S639" s="195"/>
      <c r="T639" s="195"/>
      <c r="U639" s="195"/>
      <c r="V639" s="195"/>
      <c r="W639" s="195"/>
      <c r="X639" s="195"/>
      <c r="Y639" s="195"/>
    </row>
    <row r="640" spans="1:25" ht="12.75" customHeight="1" x14ac:dyDescent="0.3">
      <c r="A640" s="195"/>
      <c r="B640" s="195"/>
      <c r="C640" s="195"/>
      <c r="D640" s="195"/>
      <c r="E640" s="195"/>
      <c r="F640" s="195"/>
      <c r="G640" s="195"/>
      <c r="H640" s="195"/>
      <c r="I640" s="195"/>
      <c r="J640" s="195"/>
      <c r="K640" s="195"/>
      <c r="L640" s="195"/>
      <c r="M640" s="195"/>
      <c r="N640" s="195"/>
      <c r="O640" s="195"/>
      <c r="P640" s="195"/>
      <c r="Q640" s="195"/>
      <c r="R640" s="195"/>
      <c r="S640" s="195"/>
      <c r="T640" s="195"/>
      <c r="U640" s="195"/>
      <c r="V640" s="195"/>
      <c r="W640" s="195"/>
      <c r="X640" s="195"/>
      <c r="Y640" s="195"/>
    </row>
    <row r="641" spans="1:25" ht="12.75" customHeight="1" x14ac:dyDescent="0.3">
      <c r="A641" s="195"/>
      <c r="B641" s="195"/>
      <c r="C641" s="195"/>
      <c r="D641" s="195"/>
      <c r="E641" s="195"/>
      <c r="F641" s="195"/>
      <c r="G641" s="195"/>
      <c r="H641" s="195"/>
      <c r="I641" s="195"/>
      <c r="J641" s="195"/>
      <c r="K641" s="195"/>
      <c r="L641" s="195"/>
      <c r="M641" s="195"/>
      <c r="N641" s="195"/>
      <c r="O641" s="195"/>
      <c r="P641" s="195"/>
      <c r="Q641" s="195"/>
      <c r="R641" s="195"/>
      <c r="S641" s="195"/>
      <c r="T641" s="195"/>
      <c r="U641" s="195"/>
      <c r="V641" s="195"/>
      <c r="W641" s="195"/>
      <c r="X641" s="195"/>
      <c r="Y641" s="195"/>
    </row>
    <row r="642" spans="1:25" ht="12.75" customHeight="1" x14ac:dyDescent="0.3">
      <c r="A642" s="195"/>
      <c r="B642" s="195"/>
      <c r="C642" s="195"/>
      <c r="D642" s="195"/>
      <c r="E642" s="195"/>
      <c r="F642" s="195"/>
      <c r="G642" s="195"/>
      <c r="H642" s="195"/>
      <c r="I642" s="195"/>
      <c r="J642" s="195"/>
      <c r="K642" s="195"/>
      <c r="L642" s="195"/>
      <c r="M642" s="195"/>
      <c r="N642" s="195"/>
      <c r="O642" s="195"/>
      <c r="P642" s="195"/>
      <c r="Q642" s="195"/>
      <c r="R642" s="195"/>
      <c r="S642" s="195"/>
      <c r="T642" s="195"/>
      <c r="U642" s="195"/>
      <c r="V642" s="195"/>
      <c r="W642" s="195"/>
      <c r="X642" s="195"/>
      <c r="Y642" s="195"/>
    </row>
    <row r="643" spans="1:25" ht="12.75" customHeight="1" x14ac:dyDescent="0.3">
      <c r="A643" s="195"/>
      <c r="B643" s="195"/>
      <c r="C643" s="195"/>
      <c r="D643" s="195"/>
      <c r="E643" s="195"/>
      <c r="F643" s="195"/>
      <c r="G643" s="195"/>
      <c r="H643" s="195"/>
      <c r="I643" s="195"/>
      <c r="J643" s="195"/>
      <c r="K643" s="195"/>
      <c r="L643" s="195"/>
      <c r="M643" s="195"/>
      <c r="N643" s="195"/>
      <c r="O643" s="195"/>
      <c r="P643" s="195"/>
      <c r="Q643" s="195"/>
      <c r="R643" s="195"/>
      <c r="S643" s="195"/>
      <c r="T643" s="195"/>
      <c r="U643" s="195"/>
      <c r="V643" s="195"/>
      <c r="W643" s="195"/>
      <c r="X643" s="195"/>
      <c r="Y643" s="195"/>
    </row>
    <row r="644" spans="1:25" ht="12.75" customHeight="1" x14ac:dyDescent="0.3">
      <c r="A644" s="195"/>
      <c r="B644" s="195"/>
      <c r="C644" s="195"/>
      <c r="D644" s="195"/>
      <c r="E644" s="195"/>
      <c r="F644" s="195"/>
      <c r="G644" s="195"/>
      <c r="H644" s="195"/>
      <c r="I644" s="195"/>
      <c r="J644" s="195"/>
      <c r="K644" s="195"/>
      <c r="L644" s="195"/>
      <c r="M644" s="195"/>
      <c r="N644" s="195"/>
      <c r="O644" s="195"/>
      <c r="P644" s="195"/>
      <c r="Q644" s="195"/>
      <c r="R644" s="195"/>
      <c r="S644" s="195"/>
      <c r="T644" s="195"/>
      <c r="U644" s="195"/>
      <c r="V644" s="195"/>
      <c r="W644" s="195"/>
      <c r="X644" s="195"/>
      <c r="Y644" s="195"/>
    </row>
    <row r="645" spans="1:25" ht="12.75" customHeight="1" x14ac:dyDescent="0.3">
      <c r="A645" s="195"/>
      <c r="B645" s="195"/>
      <c r="C645" s="195"/>
      <c r="D645" s="195"/>
      <c r="E645" s="195"/>
      <c r="F645" s="195"/>
      <c r="G645" s="195"/>
      <c r="H645" s="195"/>
      <c r="I645" s="195"/>
      <c r="J645" s="195"/>
      <c r="K645" s="195"/>
      <c r="L645" s="195"/>
      <c r="M645" s="195"/>
      <c r="N645" s="195"/>
      <c r="O645" s="195"/>
      <c r="P645" s="195"/>
      <c r="Q645" s="195"/>
      <c r="R645" s="195"/>
      <c r="S645" s="195"/>
      <c r="T645" s="195"/>
      <c r="U645" s="195"/>
      <c r="V645" s="195"/>
      <c r="W645" s="195"/>
      <c r="X645" s="195"/>
      <c r="Y645" s="195"/>
    </row>
    <row r="646" spans="1:25" ht="12.75" customHeight="1" x14ac:dyDescent="0.3">
      <c r="A646" s="195"/>
      <c r="B646" s="195"/>
      <c r="C646" s="195"/>
      <c r="D646" s="195"/>
      <c r="E646" s="195"/>
      <c r="F646" s="195"/>
      <c r="G646" s="195"/>
      <c r="H646" s="195"/>
      <c r="I646" s="195"/>
      <c r="J646" s="195"/>
      <c r="K646" s="195"/>
      <c r="L646" s="195"/>
      <c r="M646" s="195"/>
      <c r="N646" s="195"/>
      <c r="O646" s="195"/>
      <c r="P646" s="195"/>
      <c r="Q646" s="195"/>
      <c r="R646" s="195"/>
      <c r="S646" s="195"/>
      <c r="T646" s="195"/>
      <c r="U646" s="195"/>
      <c r="V646" s="195"/>
      <c r="W646" s="195"/>
      <c r="X646" s="195"/>
      <c r="Y646" s="195"/>
    </row>
    <row r="647" spans="1:25" ht="12.75" customHeight="1" x14ac:dyDescent="0.3">
      <c r="A647" s="195"/>
      <c r="B647" s="195"/>
      <c r="C647" s="195"/>
      <c r="D647" s="195"/>
      <c r="E647" s="195"/>
      <c r="F647" s="195"/>
      <c r="G647" s="195"/>
      <c r="H647" s="195"/>
      <c r="I647" s="195"/>
      <c r="J647" s="195"/>
      <c r="K647" s="195"/>
      <c r="L647" s="195"/>
      <c r="M647" s="195"/>
      <c r="N647" s="195"/>
      <c r="O647" s="195"/>
      <c r="P647" s="195"/>
      <c r="Q647" s="195"/>
      <c r="R647" s="195"/>
      <c r="S647" s="195"/>
      <c r="T647" s="195"/>
      <c r="U647" s="195"/>
      <c r="V647" s="195"/>
      <c r="W647" s="195"/>
      <c r="X647" s="195"/>
      <c r="Y647" s="195"/>
    </row>
    <row r="648" spans="1:25" ht="12.75" customHeight="1" x14ac:dyDescent="0.3">
      <c r="A648" s="195"/>
      <c r="B648" s="195"/>
      <c r="C648" s="195"/>
      <c r="D648" s="195"/>
      <c r="E648" s="195"/>
      <c r="F648" s="195"/>
      <c r="G648" s="195"/>
      <c r="H648" s="195"/>
      <c r="I648" s="195"/>
      <c r="J648" s="195"/>
      <c r="K648" s="195"/>
      <c r="L648" s="195"/>
      <c r="M648" s="195"/>
      <c r="N648" s="195"/>
      <c r="O648" s="195"/>
      <c r="P648" s="195"/>
      <c r="Q648" s="195"/>
      <c r="R648" s="195"/>
      <c r="S648" s="195"/>
      <c r="T648" s="195"/>
      <c r="U648" s="195"/>
      <c r="V648" s="195"/>
      <c r="W648" s="195"/>
      <c r="X648" s="195"/>
      <c r="Y648" s="195"/>
    </row>
    <row r="649" spans="1:25" ht="12.75" customHeight="1" x14ac:dyDescent="0.3">
      <c r="A649" s="195"/>
      <c r="B649" s="195"/>
      <c r="C649" s="195"/>
      <c r="D649" s="195"/>
      <c r="E649" s="195"/>
      <c r="F649" s="195"/>
      <c r="G649" s="195"/>
      <c r="H649" s="195"/>
      <c r="I649" s="195"/>
      <c r="J649" s="195"/>
      <c r="K649" s="195"/>
      <c r="L649" s="195"/>
      <c r="M649" s="195"/>
      <c r="N649" s="195"/>
      <c r="O649" s="195"/>
      <c r="P649" s="195"/>
      <c r="Q649" s="195"/>
      <c r="R649" s="195"/>
      <c r="S649" s="195"/>
      <c r="T649" s="195"/>
      <c r="U649" s="195"/>
      <c r="V649" s="195"/>
      <c r="W649" s="195"/>
      <c r="X649" s="195"/>
      <c r="Y649" s="195"/>
    </row>
    <row r="650" spans="1:25" ht="12.75" customHeight="1" x14ac:dyDescent="0.3">
      <c r="A650" s="195"/>
      <c r="B650" s="195"/>
      <c r="C650" s="195"/>
      <c r="D650" s="195"/>
      <c r="E650" s="195"/>
      <c r="F650" s="195"/>
      <c r="G650" s="195"/>
      <c r="H650" s="195"/>
      <c r="I650" s="195"/>
      <c r="J650" s="195"/>
      <c r="K650" s="195"/>
      <c r="L650" s="195"/>
      <c r="M650" s="195"/>
      <c r="N650" s="195"/>
      <c r="O650" s="195"/>
      <c r="P650" s="195"/>
      <c r="Q650" s="195"/>
      <c r="R650" s="195"/>
      <c r="S650" s="195"/>
      <c r="T650" s="195"/>
      <c r="U650" s="195"/>
      <c r="V650" s="195"/>
      <c r="W650" s="195"/>
      <c r="X650" s="195"/>
      <c r="Y650" s="195"/>
    </row>
    <row r="651" spans="1:25" ht="12.75" customHeight="1" x14ac:dyDescent="0.3">
      <c r="A651" s="195"/>
      <c r="B651" s="195"/>
      <c r="C651" s="195"/>
      <c r="D651" s="195"/>
      <c r="E651" s="195"/>
      <c r="F651" s="195"/>
      <c r="G651" s="195"/>
      <c r="H651" s="195"/>
      <c r="I651" s="195"/>
      <c r="J651" s="195"/>
      <c r="K651" s="195"/>
      <c r="L651" s="195"/>
      <c r="M651" s="195"/>
      <c r="N651" s="195"/>
      <c r="O651" s="195"/>
      <c r="P651" s="195"/>
      <c r="Q651" s="195"/>
      <c r="R651" s="195"/>
      <c r="S651" s="195"/>
      <c r="T651" s="195"/>
      <c r="U651" s="195"/>
      <c r="V651" s="195"/>
      <c r="W651" s="195"/>
      <c r="X651" s="195"/>
      <c r="Y651" s="195"/>
    </row>
    <row r="652" spans="1:25" ht="12.75" customHeight="1" x14ac:dyDescent="0.3">
      <c r="A652" s="195"/>
      <c r="B652" s="195"/>
      <c r="C652" s="195"/>
      <c r="D652" s="195"/>
      <c r="E652" s="195"/>
      <c r="F652" s="195"/>
      <c r="G652" s="195"/>
      <c r="H652" s="195"/>
      <c r="I652" s="195"/>
      <c r="J652" s="195"/>
      <c r="K652" s="195"/>
      <c r="L652" s="195"/>
      <c r="M652" s="195"/>
      <c r="N652" s="195"/>
      <c r="O652" s="195"/>
      <c r="P652" s="195"/>
      <c r="Q652" s="195"/>
      <c r="R652" s="195"/>
      <c r="S652" s="195"/>
      <c r="T652" s="195"/>
      <c r="U652" s="195"/>
      <c r="V652" s="195"/>
      <c r="W652" s="195"/>
      <c r="X652" s="195"/>
      <c r="Y652" s="195"/>
    </row>
    <row r="653" spans="1:25" ht="12.75" customHeight="1" x14ac:dyDescent="0.3">
      <c r="A653" s="195"/>
      <c r="B653" s="195"/>
      <c r="C653" s="195"/>
      <c r="D653" s="195"/>
      <c r="E653" s="195"/>
      <c r="F653" s="195"/>
      <c r="G653" s="195"/>
      <c r="H653" s="195"/>
      <c r="I653" s="195"/>
      <c r="J653" s="195"/>
      <c r="K653" s="195"/>
      <c r="L653" s="195"/>
      <c r="M653" s="195"/>
      <c r="N653" s="195"/>
      <c r="O653" s="195"/>
      <c r="P653" s="195"/>
      <c r="Q653" s="195"/>
      <c r="R653" s="195"/>
      <c r="S653" s="195"/>
      <c r="T653" s="195"/>
      <c r="U653" s="195"/>
      <c r="V653" s="195"/>
      <c r="W653" s="195"/>
      <c r="X653" s="195"/>
      <c r="Y653" s="195"/>
    </row>
    <row r="654" spans="1:25" ht="12.75" customHeight="1" x14ac:dyDescent="0.3">
      <c r="A654" s="195"/>
      <c r="B654" s="195"/>
      <c r="C654" s="195"/>
      <c r="D654" s="195"/>
      <c r="E654" s="195"/>
      <c r="F654" s="195"/>
      <c r="G654" s="195"/>
      <c r="H654" s="195"/>
      <c r="I654" s="195"/>
      <c r="J654" s="195"/>
      <c r="K654" s="195"/>
      <c r="L654" s="195"/>
      <c r="M654" s="195"/>
      <c r="N654" s="195"/>
      <c r="O654" s="195"/>
      <c r="P654" s="195"/>
      <c r="Q654" s="195"/>
      <c r="R654" s="195"/>
      <c r="S654" s="195"/>
      <c r="T654" s="195"/>
      <c r="U654" s="195"/>
      <c r="V654" s="195"/>
      <c r="W654" s="195"/>
      <c r="X654" s="195"/>
      <c r="Y654" s="195"/>
    </row>
    <row r="655" spans="1:25" ht="12.75" customHeight="1" x14ac:dyDescent="0.3">
      <c r="A655" s="195"/>
      <c r="B655" s="195"/>
      <c r="C655" s="195"/>
      <c r="D655" s="195"/>
      <c r="E655" s="195"/>
      <c r="F655" s="195"/>
      <c r="G655" s="195"/>
      <c r="H655" s="195"/>
      <c r="I655" s="195"/>
      <c r="J655" s="195"/>
      <c r="K655" s="195"/>
      <c r="L655" s="195"/>
      <c r="M655" s="195"/>
      <c r="N655" s="195"/>
      <c r="O655" s="195"/>
      <c r="P655" s="195"/>
      <c r="Q655" s="195"/>
      <c r="R655" s="195"/>
      <c r="S655" s="195"/>
      <c r="T655" s="195"/>
      <c r="U655" s="195"/>
      <c r="V655" s="195"/>
      <c r="W655" s="195"/>
      <c r="X655" s="195"/>
      <c r="Y655" s="195"/>
    </row>
    <row r="656" spans="1:25" ht="12.75" customHeight="1" x14ac:dyDescent="0.3">
      <c r="A656" s="195"/>
      <c r="B656" s="195"/>
      <c r="C656" s="195"/>
      <c r="D656" s="195"/>
      <c r="E656" s="195"/>
      <c r="F656" s="195"/>
      <c r="G656" s="195"/>
      <c r="H656" s="195"/>
      <c r="I656" s="195"/>
      <c r="J656" s="195"/>
      <c r="K656" s="195"/>
      <c r="L656" s="195"/>
      <c r="M656" s="195"/>
      <c r="N656" s="195"/>
      <c r="O656" s="195"/>
      <c r="P656" s="195"/>
      <c r="Q656" s="195"/>
      <c r="R656" s="195"/>
      <c r="S656" s="195"/>
      <c r="T656" s="195"/>
      <c r="U656" s="195"/>
      <c r="V656" s="195"/>
      <c r="W656" s="195"/>
      <c r="X656" s="195"/>
      <c r="Y656" s="195"/>
    </row>
    <row r="657" spans="1:25" ht="12.75" customHeight="1" x14ac:dyDescent="0.3">
      <c r="A657" s="195"/>
      <c r="B657" s="195"/>
      <c r="C657" s="195"/>
      <c r="D657" s="195"/>
      <c r="E657" s="195"/>
      <c r="F657" s="195"/>
      <c r="G657" s="195"/>
      <c r="H657" s="195"/>
      <c r="I657" s="195"/>
      <c r="J657" s="195"/>
      <c r="K657" s="195"/>
      <c r="L657" s="195"/>
      <c r="M657" s="195"/>
      <c r="N657" s="195"/>
      <c r="O657" s="195"/>
      <c r="P657" s="195"/>
      <c r="Q657" s="195"/>
      <c r="R657" s="195"/>
      <c r="S657" s="195"/>
      <c r="T657" s="195"/>
      <c r="U657" s="195"/>
      <c r="V657" s="195"/>
      <c r="W657" s="195"/>
      <c r="X657" s="195"/>
      <c r="Y657" s="195"/>
    </row>
    <row r="658" spans="1:25" ht="12.75" customHeight="1" x14ac:dyDescent="0.3">
      <c r="A658" s="195"/>
      <c r="B658" s="195"/>
      <c r="C658" s="195"/>
      <c r="D658" s="195"/>
      <c r="E658" s="195"/>
      <c r="F658" s="195"/>
      <c r="G658" s="195"/>
      <c r="H658" s="195"/>
      <c r="I658" s="195"/>
      <c r="J658" s="195"/>
      <c r="K658" s="195"/>
      <c r="L658" s="195"/>
      <c r="M658" s="195"/>
      <c r="N658" s="195"/>
      <c r="O658" s="195"/>
      <c r="P658" s="195"/>
      <c r="Q658" s="195"/>
      <c r="R658" s="195"/>
      <c r="S658" s="195"/>
      <c r="T658" s="195"/>
      <c r="U658" s="195"/>
      <c r="V658" s="195"/>
      <c r="W658" s="195"/>
      <c r="X658" s="195"/>
      <c r="Y658" s="195"/>
    </row>
    <row r="659" spans="1:25" ht="12.75" customHeight="1" x14ac:dyDescent="0.3">
      <c r="A659" s="195"/>
      <c r="B659" s="195"/>
      <c r="C659" s="195"/>
      <c r="D659" s="195"/>
      <c r="E659" s="195"/>
      <c r="F659" s="195"/>
      <c r="G659" s="195"/>
      <c r="H659" s="195"/>
      <c r="I659" s="195"/>
      <c r="J659" s="195"/>
      <c r="K659" s="195"/>
      <c r="L659" s="195"/>
      <c r="M659" s="195"/>
      <c r="N659" s="195"/>
      <c r="O659" s="195"/>
      <c r="P659" s="195"/>
      <c r="Q659" s="195"/>
      <c r="R659" s="195"/>
      <c r="S659" s="195"/>
      <c r="T659" s="195"/>
      <c r="U659" s="195"/>
      <c r="V659" s="195"/>
      <c r="W659" s="195"/>
      <c r="X659" s="195"/>
      <c r="Y659" s="195"/>
    </row>
    <row r="660" spans="1:25" ht="12.75" customHeight="1" x14ac:dyDescent="0.3">
      <c r="A660" s="195"/>
      <c r="B660" s="195"/>
      <c r="C660" s="195"/>
      <c r="D660" s="195"/>
      <c r="E660" s="195"/>
      <c r="F660" s="195"/>
      <c r="G660" s="195"/>
      <c r="H660" s="195"/>
      <c r="I660" s="195"/>
      <c r="J660" s="195"/>
      <c r="K660" s="195"/>
      <c r="L660" s="195"/>
      <c r="M660" s="195"/>
      <c r="N660" s="195"/>
      <c r="O660" s="195"/>
      <c r="P660" s="195"/>
      <c r="Q660" s="195"/>
      <c r="R660" s="195"/>
      <c r="S660" s="195"/>
      <c r="T660" s="195"/>
      <c r="U660" s="195"/>
      <c r="V660" s="195"/>
      <c r="W660" s="195"/>
      <c r="X660" s="195"/>
      <c r="Y660" s="195"/>
    </row>
    <row r="661" spans="1:25" ht="12.75" customHeight="1" x14ac:dyDescent="0.3">
      <c r="A661" s="195"/>
      <c r="B661" s="195"/>
      <c r="C661" s="195"/>
      <c r="D661" s="195"/>
      <c r="E661" s="195"/>
      <c r="F661" s="195"/>
      <c r="G661" s="195"/>
      <c r="H661" s="195"/>
      <c r="I661" s="195"/>
      <c r="J661" s="195"/>
      <c r="K661" s="195"/>
      <c r="L661" s="195"/>
      <c r="M661" s="195"/>
      <c r="N661" s="195"/>
      <c r="O661" s="195"/>
      <c r="P661" s="195"/>
      <c r="Q661" s="195"/>
      <c r="R661" s="195"/>
      <c r="S661" s="195"/>
      <c r="T661" s="195"/>
      <c r="U661" s="195"/>
      <c r="V661" s="195"/>
      <c r="W661" s="195"/>
      <c r="X661" s="195"/>
      <c r="Y661" s="195"/>
    </row>
    <row r="662" spans="1:25" ht="12.75" customHeight="1" x14ac:dyDescent="0.3">
      <c r="A662" s="195"/>
      <c r="B662" s="195"/>
      <c r="C662" s="195"/>
      <c r="D662" s="195"/>
      <c r="E662" s="195"/>
      <c r="F662" s="195"/>
      <c r="G662" s="195"/>
      <c r="H662" s="195"/>
      <c r="I662" s="195"/>
      <c r="J662" s="195"/>
      <c r="K662" s="195"/>
      <c r="L662" s="195"/>
      <c r="M662" s="195"/>
      <c r="N662" s="195"/>
      <c r="O662" s="195"/>
      <c r="P662" s="195"/>
      <c r="Q662" s="195"/>
      <c r="R662" s="195"/>
      <c r="S662" s="195"/>
      <c r="T662" s="195"/>
      <c r="U662" s="195"/>
      <c r="V662" s="195"/>
      <c r="W662" s="195"/>
      <c r="X662" s="195"/>
      <c r="Y662" s="195"/>
    </row>
    <row r="663" spans="1:25" ht="12.75" customHeight="1" x14ac:dyDescent="0.3">
      <c r="A663" s="195"/>
      <c r="B663" s="195"/>
      <c r="C663" s="195"/>
      <c r="D663" s="195"/>
      <c r="E663" s="195"/>
      <c r="F663" s="195"/>
      <c r="G663" s="195"/>
      <c r="H663" s="195"/>
      <c r="I663" s="195"/>
      <c r="J663" s="195"/>
      <c r="K663" s="195"/>
      <c r="L663" s="195"/>
      <c r="M663" s="195"/>
      <c r="N663" s="195"/>
      <c r="O663" s="195"/>
      <c r="P663" s="195"/>
      <c r="Q663" s="195"/>
      <c r="R663" s="195"/>
      <c r="S663" s="195"/>
      <c r="T663" s="195"/>
      <c r="U663" s="195"/>
      <c r="V663" s="195"/>
      <c r="W663" s="195"/>
      <c r="X663" s="195"/>
      <c r="Y663" s="195"/>
    </row>
    <row r="664" spans="1:25" ht="12.75" customHeight="1" x14ac:dyDescent="0.3">
      <c r="A664" s="195"/>
      <c r="B664" s="195"/>
      <c r="C664" s="195"/>
      <c r="D664" s="195"/>
      <c r="E664" s="195"/>
      <c r="F664" s="195"/>
      <c r="G664" s="195"/>
      <c r="H664" s="195"/>
      <c r="I664" s="195"/>
      <c r="J664" s="195"/>
      <c r="K664" s="195"/>
      <c r="L664" s="195"/>
      <c r="M664" s="195"/>
      <c r="N664" s="195"/>
      <c r="O664" s="195"/>
      <c r="P664" s="195"/>
      <c r="Q664" s="195"/>
      <c r="R664" s="195"/>
      <c r="S664" s="195"/>
      <c r="T664" s="195"/>
      <c r="U664" s="195"/>
      <c r="V664" s="195"/>
      <c r="W664" s="195"/>
      <c r="X664" s="195"/>
      <c r="Y664" s="195"/>
    </row>
    <row r="665" spans="1:25" ht="12.75" customHeight="1" x14ac:dyDescent="0.3">
      <c r="A665" s="195"/>
      <c r="B665" s="195"/>
      <c r="C665" s="195"/>
      <c r="D665" s="195"/>
      <c r="E665" s="195"/>
      <c r="F665" s="195"/>
      <c r="G665" s="195"/>
      <c r="H665" s="195"/>
      <c r="I665" s="195"/>
      <c r="J665" s="195"/>
      <c r="K665" s="195"/>
      <c r="L665" s="195"/>
      <c r="M665" s="195"/>
      <c r="N665" s="195"/>
      <c r="O665" s="195"/>
      <c r="P665" s="195"/>
      <c r="Q665" s="195"/>
      <c r="R665" s="195"/>
      <c r="S665" s="195"/>
      <c r="T665" s="195"/>
      <c r="U665" s="195"/>
      <c r="V665" s="195"/>
      <c r="W665" s="195"/>
      <c r="X665" s="195"/>
      <c r="Y665" s="195"/>
    </row>
    <row r="666" spans="1:25" ht="12.75" customHeight="1" x14ac:dyDescent="0.3">
      <c r="A666" s="195"/>
      <c r="B666" s="195"/>
      <c r="C666" s="195"/>
      <c r="D666" s="195"/>
      <c r="E666" s="195"/>
      <c r="F666" s="195"/>
      <c r="G666" s="195"/>
      <c r="H666" s="195"/>
      <c r="I666" s="195"/>
      <c r="J666" s="195"/>
      <c r="K666" s="195"/>
      <c r="L666" s="195"/>
      <c r="M666" s="195"/>
      <c r="N666" s="195"/>
      <c r="O666" s="195"/>
      <c r="P666" s="195"/>
      <c r="Q666" s="195"/>
      <c r="R666" s="195"/>
      <c r="S666" s="195"/>
      <c r="T666" s="195"/>
      <c r="U666" s="195"/>
      <c r="V666" s="195"/>
      <c r="W666" s="195"/>
      <c r="X666" s="195"/>
      <c r="Y666" s="195"/>
    </row>
    <row r="667" spans="1:25" ht="12.75" customHeight="1" x14ac:dyDescent="0.3">
      <c r="A667" s="195"/>
      <c r="B667" s="195"/>
      <c r="C667" s="195"/>
      <c r="D667" s="195"/>
      <c r="E667" s="195"/>
      <c r="F667" s="195"/>
      <c r="G667" s="195"/>
      <c r="H667" s="195"/>
      <c r="I667" s="195"/>
      <c r="J667" s="195"/>
      <c r="K667" s="195"/>
      <c r="L667" s="195"/>
      <c r="M667" s="195"/>
      <c r="N667" s="195"/>
      <c r="O667" s="195"/>
      <c r="P667" s="195"/>
      <c r="Q667" s="195"/>
      <c r="R667" s="195"/>
      <c r="S667" s="195"/>
      <c r="T667" s="195"/>
      <c r="U667" s="195"/>
      <c r="V667" s="195"/>
      <c r="W667" s="195"/>
      <c r="X667" s="195"/>
      <c r="Y667" s="195"/>
    </row>
    <row r="668" spans="1:25" ht="12.75" customHeight="1" x14ac:dyDescent="0.3">
      <c r="A668" s="195"/>
      <c r="B668" s="195"/>
      <c r="C668" s="195"/>
      <c r="D668" s="195"/>
      <c r="E668" s="195"/>
      <c r="F668" s="195"/>
      <c r="G668" s="195"/>
      <c r="H668" s="195"/>
      <c r="I668" s="195"/>
      <c r="J668" s="195"/>
      <c r="K668" s="195"/>
      <c r="L668" s="195"/>
      <c r="M668" s="195"/>
      <c r="N668" s="195"/>
      <c r="O668" s="195"/>
      <c r="P668" s="195"/>
      <c r="Q668" s="195"/>
      <c r="R668" s="195"/>
      <c r="S668" s="195"/>
      <c r="T668" s="195"/>
      <c r="U668" s="195"/>
      <c r="V668" s="195"/>
      <c r="W668" s="195"/>
      <c r="X668" s="195"/>
      <c r="Y668" s="195"/>
    </row>
    <row r="669" spans="1:25" ht="12.75" customHeight="1" x14ac:dyDescent="0.3">
      <c r="A669" s="195"/>
      <c r="B669" s="195"/>
      <c r="C669" s="195"/>
      <c r="D669" s="195"/>
      <c r="E669" s="195"/>
      <c r="F669" s="195"/>
      <c r="G669" s="195"/>
      <c r="H669" s="195"/>
      <c r="I669" s="195"/>
      <c r="J669" s="195"/>
      <c r="K669" s="195"/>
      <c r="L669" s="195"/>
      <c r="M669" s="195"/>
      <c r="N669" s="195"/>
      <c r="O669" s="195"/>
      <c r="P669" s="195"/>
      <c r="Q669" s="195"/>
      <c r="R669" s="195"/>
      <c r="S669" s="195"/>
      <c r="T669" s="195"/>
      <c r="U669" s="195"/>
      <c r="V669" s="195"/>
      <c r="W669" s="195"/>
      <c r="X669" s="195"/>
      <c r="Y669" s="195"/>
    </row>
    <row r="670" spans="1:25" ht="12.75" customHeight="1" x14ac:dyDescent="0.3">
      <c r="A670" s="195"/>
      <c r="B670" s="195"/>
      <c r="C670" s="195"/>
      <c r="D670" s="195"/>
      <c r="E670" s="195"/>
      <c r="F670" s="195"/>
      <c r="G670" s="195"/>
      <c r="H670" s="195"/>
      <c r="I670" s="195"/>
      <c r="J670" s="195"/>
      <c r="K670" s="195"/>
      <c r="L670" s="195"/>
      <c r="M670" s="195"/>
      <c r="N670" s="195"/>
      <c r="O670" s="195"/>
      <c r="P670" s="195"/>
      <c r="Q670" s="195"/>
      <c r="R670" s="195"/>
      <c r="S670" s="195"/>
      <c r="T670" s="195"/>
      <c r="U670" s="195"/>
      <c r="V670" s="195"/>
      <c r="W670" s="195"/>
      <c r="X670" s="195"/>
      <c r="Y670" s="195"/>
    </row>
    <row r="671" spans="1:25" ht="12.75" customHeight="1" x14ac:dyDescent="0.3">
      <c r="A671" s="195"/>
      <c r="B671" s="195"/>
      <c r="C671" s="195"/>
      <c r="D671" s="195"/>
      <c r="E671" s="195"/>
      <c r="F671" s="195"/>
      <c r="G671" s="195"/>
      <c r="H671" s="195"/>
      <c r="I671" s="195"/>
      <c r="J671" s="195"/>
      <c r="K671" s="195"/>
      <c r="L671" s="195"/>
      <c r="M671" s="195"/>
      <c r="N671" s="195"/>
      <c r="O671" s="195"/>
      <c r="P671" s="195"/>
      <c r="Q671" s="195"/>
      <c r="R671" s="195"/>
      <c r="S671" s="195"/>
      <c r="T671" s="195"/>
      <c r="U671" s="195"/>
      <c r="V671" s="195"/>
      <c r="W671" s="195"/>
      <c r="X671" s="195"/>
      <c r="Y671" s="195"/>
    </row>
    <row r="672" spans="1:25" ht="12.75" customHeight="1" x14ac:dyDescent="0.3">
      <c r="B672" s="195"/>
      <c r="C672" s="195"/>
      <c r="D672" s="195"/>
      <c r="E672" s="195"/>
      <c r="F672" s="195"/>
      <c r="G672" s="195"/>
      <c r="H672" s="195"/>
      <c r="I672" s="195"/>
      <c r="J672" s="195"/>
    </row>
    <row r="673" spans="2:10" ht="12.75" customHeight="1" x14ac:dyDescent="0.3">
      <c r="B673" s="195"/>
      <c r="C673" s="195"/>
      <c r="D673" s="195"/>
      <c r="E673" s="195"/>
      <c r="F673" s="195"/>
      <c r="G673" s="195"/>
      <c r="H673" s="195"/>
      <c r="I673" s="195"/>
      <c r="J673" s="195"/>
    </row>
    <row r="674" spans="2:10" ht="12.75" customHeight="1" x14ac:dyDescent="0.3">
      <c r="B674" s="195"/>
      <c r="C674" s="195"/>
      <c r="D674" s="195"/>
      <c r="E674" s="195"/>
      <c r="F674" s="195"/>
      <c r="G674" s="195"/>
      <c r="H674" s="195"/>
      <c r="I674" s="195"/>
      <c r="J674" s="195"/>
    </row>
  </sheetData>
  <mergeCells count="12">
    <mergeCell ref="B2:Y3"/>
    <mergeCell ref="B5:O72"/>
    <mergeCell ref="E78:G78"/>
    <mergeCell ref="H78:J78"/>
    <mergeCell ref="E105:G105"/>
    <mergeCell ref="H105:J105"/>
    <mergeCell ref="E125:G125"/>
    <mergeCell ref="H125:J125"/>
    <mergeCell ref="E145:G145"/>
    <mergeCell ref="H145:J145"/>
    <mergeCell ref="E165:G165"/>
    <mergeCell ref="H165:J165"/>
  </mergeCells>
  <pageMargins left="0.23622047244094491" right="0.23622047244094491" top="0.74803149606299213" bottom="0.74803149606299213" header="0.31496062992125984" footer="0.31496062992125984"/>
  <pageSetup paperSize="9" fitToWidth="0" fitToHeight="0" orientation="landscape" r:id="rId1"/>
  <headerFooter>
    <oddHeader xml:space="preserve">&amp;L&amp;G&amp;R&amp;18 </oddHeader>
    <oddFooter>&amp;C&amp;"Verdana,Regular"&amp;8&amp;P / &amp;K000000&amp;N&amp;LFHP2X63PFRYJ-846150512-58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tableParts count="5">
    <tablePart r:id="rId3"/>
    <tablePart r:id="rId4"/>
    <tablePart r:id="rId5"/>
    <tablePart r:id="rId6"/>
    <tablePart r:id="rId7"/>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0F43-C7E6-4861-9F34-7649AB0DB1F4}">
  <sheetPr codeName="Sheet23"/>
  <dimension ref="A1:Y674"/>
  <sheetViews>
    <sheetView topLeftCell="A145" zoomScale="85" zoomScaleNormal="85" workbookViewId="0">
      <selection activeCell="E178" sqref="E178"/>
    </sheetView>
  </sheetViews>
  <sheetFormatPr defaultColWidth="10.44140625" defaultRowHeight="12.75" customHeight="1" x14ac:dyDescent="0.25"/>
  <cols>
    <col min="1" max="1" width="10.44140625" style="264"/>
    <col min="2" max="2" width="43.88671875" style="264" customWidth="1"/>
    <col min="3" max="3" width="11.109375" style="264" bestFit="1" customWidth="1"/>
    <col min="4" max="4" width="16" style="264" bestFit="1" customWidth="1"/>
    <col min="5" max="5" width="19.6640625" style="264" customWidth="1"/>
    <col min="6" max="6" width="23" style="264" customWidth="1"/>
    <col min="7" max="7" width="16.33203125" style="264" customWidth="1"/>
    <col min="8" max="8" width="14.44140625" style="264" customWidth="1"/>
    <col min="9" max="9" width="15.109375" style="264" customWidth="1"/>
    <col min="10" max="10" width="15.6640625" style="264" bestFit="1" customWidth="1"/>
    <col min="11" max="25" width="10.44140625" style="264"/>
    <col min="26" max="16384" width="10.44140625" style="347"/>
  </cols>
  <sheetData>
    <row r="1" spans="1:25" s="264" customFormat="1" ht="12.75" customHeight="1" x14ac:dyDescent="0.3">
      <c r="A1" s="195"/>
      <c r="B1" s="195"/>
      <c r="C1" s="195"/>
      <c r="D1" s="195"/>
      <c r="E1" s="195"/>
      <c r="F1" s="195"/>
      <c r="G1" s="195"/>
      <c r="H1" s="195"/>
      <c r="I1" s="195"/>
      <c r="J1" s="195"/>
      <c r="K1" s="195"/>
      <c r="L1" s="195"/>
      <c r="M1" s="195"/>
      <c r="N1" s="195"/>
      <c r="O1" s="195"/>
      <c r="P1" s="195"/>
      <c r="Q1" s="195"/>
      <c r="R1" s="195"/>
      <c r="S1" s="195"/>
      <c r="T1" s="195"/>
      <c r="U1" s="195"/>
      <c r="V1" s="195"/>
      <c r="W1" s="195"/>
      <c r="X1" s="195"/>
      <c r="Y1" s="195"/>
    </row>
    <row r="2" spans="1:25" s="264" customFormat="1" ht="12.75" customHeight="1" x14ac:dyDescent="0.3">
      <c r="A2" s="185"/>
      <c r="B2" s="568" t="s">
        <v>225</v>
      </c>
      <c r="C2" s="568"/>
      <c r="D2" s="568"/>
      <c r="E2" s="568"/>
      <c r="F2" s="568"/>
      <c r="G2" s="568"/>
      <c r="H2" s="568"/>
      <c r="I2" s="568"/>
      <c r="J2" s="568"/>
      <c r="K2" s="568"/>
      <c r="L2" s="568"/>
      <c r="M2" s="568"/>
      <c r="N2" s="568"/>
      <c r="O2" s="568"/>
      <c r="P2" s="568"/>
      <c r="Q2" s="568"/>
      <c r="R2" s="568"/>
      <c r="S2" s="568"/>
      <c r="T2" s="568"/>
      <c r="U2" s="568"/>
      <c r="V2" s="568"/>
      <c r="W2" s="568"/>
      <c r="X2" s="568"/>
      <c r="Y2" s="568"/>
    </row>
    <row r="3" spans="1:25" s="264" customFormat="1" ht="12.75" customHeight="1" x14ac:dyDescent="0.3">
      <c r="A3" s="185"/>
      <c r="B3" s="568"/>
      <c r="C3" s="568"/>
      <c r="D3" s="568"/>
      <c r="E3" s="568"/>
      <c r="F3" s="568"/>
      <c r="G3" s="568"/>
      <c r="H3" s="568"/>
      <c r="I3" s="568"/>
      <c r="J3" s="568"/>
      <c r="K3" s="568"/>
      <c r="L3" s="568"/>
      <c r="M3" s="568"/>
      <c r="N3" s="568"/>
      <c r="O3" s="568"/>
      <c r="P3" s="568"/>
      <c r="Q3" s="568"/>
      <c r="R3" s="568"/>
      <c r="S3" s="568"/>
      <c r="T3" s="568"/>
      <c r="U3" s="568"/>
      <c r="V3" s="568"/>
      <c r="W3" s="568"/>
      <c r="X3" s="568"/>
      <c r="Y3" s="568"/>
    </row>
    <row r="4" spans="1:25" s="264" customFormat="1" ht="12.75" customHeight="1" thickBot="1" x14ac:dyDescent="0.35">
      <c r="A4" s="195"/>
      <c r="B4" s="195"/>
      <c r="C4" s="195"/>
      <c r="D4" s="195"/>
      <c r="E4" s="195"/>
      <c r="F4" s="195"/>
      <c r="G4" s="195"/>
      <c r="H4" s="195"/>
      <c r="I4" s="195"/>
      <c r="J4" s="195"/>
      <c r="K4" s="195"/>
      <c r="L4" s="195"/>
      <c r="M4" s="195"/>
      <c r="N4" s="195"/>
      <c r="O4" s="195"/>
      <c r="P4" s="195"/>
      <c r="Q4" s="195"/>
      <c r="R4" s="195"/>
      <c r="S4" s="195"/>
      <c r="T4" s="195"/>
      <c r="U4" s="195"/>
      <c r="V4" s="195"/>
      <c r="W4" s="195"/>
      <c r="X4" s="195"/>
      <c r="Y4" s="195"/>
    </row>
    <row r="5" spans="1:25" s="264" customFormat="1" ht="12.75" customHeight="1" x14ac:dyDescent="0.3">
      <c r="A5" s="195"/>
      <c r="B5" s="659" t="s">
        <v>579</v>
      </c>
      <c r="C5" s="660"/>
      <c r="D5" s="660"/>
      <c r="E5" s="660"/>
      <c r="F5" s="660"/>
      <c r="G5" s="660"/>
      <c r="H5" s="660"/>
      <c r="I5" s="660"/>
      <c r="J5" s="660"/>
      <c r="K5" s="660"/>
      <c r="L5" s="660"/>
      <c r="M5" s="660"/>
      <c r="N5" s="660"/>
      <c r="O5" s="661"/>
      <c r="P5" s="195"/>
      <c r="Q5" s="195"/>
      <c r="R5" s="195"/>
      <c r="S5" s="195"/>
      <c r="T5" s="195"/>
      <c r="U5" s="195"/>
      <c r="V5" s="195"/>
      <c r="W5" s="195"/>
      <c r="X5" s="195"/>
      <c r="Y5" s="195"/>
    </row>
    <row r="6" spans="1:25" s="264" customFormat="1" ht="12.75" customHeight="1" x14ac:dyDescent="0.3">
      <c r="A6" s="195"/>
      <c r="B6" s="662"/>
      <c r="C6" s="663"/>
      <c r="D6" s="663"/>
      <c r="E6" s="663"/>
      <c r="F6" s="663"/>
      <c r="G6" s="663"/>
      <c r="H6" s="663"/>
      <c r="I6" s="663"/>
      <c r="J6" s="663"/>
      <c r="K6" s="663"/>
      <c r="L6" s="663"/>
      <c r="M6" s="663"/>
      <c r="N6" s="663"/>
      <c r="O6" s="664"/>
      <c r="P6" s="195"/>
      <c r="Q6" s="195"/>
      <c r="R6" s="195"/>
      <c r="S6" s="195"/>
      <c r="T6" s="195"/>
      <c r="U6" s="195"/>
      <c r="V6" s="195"/>
      <c r="W6" s="195"/>
      <c r="X6" s="195"/>
      <c r="Y6" s="195"/>
    </row>
    <row r="7" spans="1:25" s="264" customFormat="1" ht="12.75" customHeight="1" x14ac:dyDescent="0.3">
      <c r="A7" s="195"/>
      <c r="B7" s="662"/>
      <c r="C7" s="663"/>
      <c r="D7" s="663"/>
      <c r="E7" s="663"/>
      <c r="F7" s="663"/>
      <c r="G7" s="663"/>
      <c r="H7" s="663"/>
      <c r="I7" s="663"/>
      <c r="J7" s="663"/>
      <c r="K7" s="663"/>
      <c r="L7" s="663"/>
      <c r="M7" s="663"/>
      <c r="N7" s="663"/>
      <c r="O7" s="664"/>
      <c r="P7" s="195"/>
      <c r="Q7" s="195"/>
      <c r="R7" s="195"/>
      <c r="S7" s="195"/>
      <c r="T7" s="195"/>
      <c r="U7" s="195"/>
      <c r="V7" s="195"/>
      <c r="W7" s="195"/>
      <c r="X7" s="195"/>
      <c r="Y7" s="195"/>
    </row>
    <row r="8" spans="1:25" s="264" customFormat="1" ht="12.75" customHeight="1" x14ac:dyDescent="0.3">
      <c r="A8" s="195"/>
      <c r="B8" s="662"/>
      <c r="C8" s="663"/>
      <c r="D8" s="663"/>
      <c r="E8" s="663"/>
      <c r="F8" s="663"/>
      <c r="G8" s="663"/>
      <c r="H8" s="663"/>
      <c r="I8" s="663"/>
      <c r="J8" s="663"/>
      <c r="K8" s="663"/>
      <c r="L8" s="663"/>
      <c r="M8" s="663"/>
      <c r="N8" s="663"/>
      <c r="O8" s="664"/>
      <c r="P8" s="195"/>
      <c r="Q8" s="195"/>
      <c r="R8" s="195"/>
      <c r="S8" s="195"/>
      <c r="T8" s="195"/>
      <c r="U8" s="195"/>
      <c r="V8" s="195"/>
      <c r="W8" s="195"/>
      <c r="X8" s="195"/>
      <c r="Y8" s="195"/>
    </row>
    <row r="9" spans="1:25" s="264" customFormat="1" ht="12.75" customHeight="1" x14ac:dyDescent="0.3">
      <c r="A9" s="195"/>
      <c r="B9" s="662"/>
      <c r="C9" s="663"/>
      <c r="D9" s="663"/>
      <c r="E9" s="663"/>
      <c r="F9" s="663"/>
      <c r="G9" s="663"/>
      <c r="H9" s="663"/>
      <c r="I9" s="663"/>
      <c r="J9" s="663"/>
      <c r="K9" s="663"/>
      <c r="L9" s="663"/>
      <c r="M9" s="663"/>
      <c r="N9" s="663"/>
      <c r="O9" s="664"/>
      <c r="P9" s="195"/>
      <c r="Q9" s="195"/>
      <c r="R9" s="195"/>
      <c r="S9" s="195"/>
      <c r="T9" s="195"/>
      <c r="U9" s="195"/>
      <c r="V9" s="195"/>
      <c r="W9" s="195"/>
      <c r="X9" s="195"/>
      <c r="Y9" s="195"/>
    </row>
    <row r="10" spans="1:25" s="264" customFormat="1" ht="12.75" customHeight="1" x14ac:dyDescent="0.3">
      <c r="A10" s="195"/>
      <c r="B10" s="662"/>
      <c r="C10" s="663"/>
      <c r="D10" s="663"/>
      <c r="E10" s="663"/>
      <c r="F10" s="663"/>
      <c r="G10" s="663"/>
      <c r="H10" s="663"/>
      <c r="I10" s="663"/>
      <c r="J10" s="663"/>
      <c r="K10" s="663"/>
      <c r="L10" s="663"/>
      <c r="M10" s="663"/>
      <c r="N10" s="663"/>
      <c r="O10" s="664"/>
      <c r="P10" s="195"/>
      <c r="Q10" s="195"/>
      <c r="R10" s="195"/>
      <c r="S10" s="195"/>
      <c r="T10" s="195"/>
      <c r="U10" s="195"/>
      <c r="V10" s="195"/>
      <c r="W10" s="195"/>
      <c r="X10" s="195"/>
      <c r="Y10" s="195"/>
    </row>
    <row r="11" spans="1:25" s="264" customFormat="1" ht="12.75" customHeight="1" x14ac:dyDescent="0.3">
      <c r="A11" s="195"/>
      <c r="B11" s="662"/>
      <c r="C11" s="663"/>
      <c r="D11" s="663"/>
      <c r="E11" s="663"/>
      <c r="F11" s="663"/>
      <c r="G11" s="663"/>
      <c r="H11" s="663"/>
      <c r="I11" s="663"/>
      <c r="J11" s="663"/>
      <c r="K11" s="663"/>
      <c r="L11" s="663"/>
      <c r="M11" s="663"/>
      <c r="N11" s="663"/>
      <c r="O11" s="664"/>
      <c r="P11" s="195"/>
      <c r="Q11" s="195"/>
      <c r="R11" s="195"/>
      <c r="S11" s="195"/>
      <c r="T11" s="195"/>
      <c r="U11" s="195"/>
      <c r="V11" s="195"/>
      <c r="W11" s="195"/>
      <c r="X11" s="195"/>
      <c r="Y11" s="195"/>
    </row>
    <row r="12" spans="1:25" s="264" customFormat="1" ht="12.75" customHeight="1" x14ac:dyDescent="0.3">
      <c r="A12" s="195"/>
      <c r="B12" s="662"/>
      <c r="C12" s="663"/>
      <c r="D12" s="663"/>
      <c r="E12" s="663"/>
      <c r="F12" s="663"/>
      <c r="G12" s="663"/>
      <c r="H12" s="663"/>
      <c r="I12" s="663"/>
      <c r="J12" s="663"/>
      <c r="K12" s="663"/>
      <c r="L12" s="663"/>
      <c r="M12" s="663"/>
      <c r="N12" s="663"/>
      <c r="O12" s="664"/>
      <c r="P12" s="195"/>
      <c r="Q12" s="195"/>
      <c r="R12" s="195"/>
      <c r="S12" s="195"/>
      <c r="T12" s="195"/>
      <c r="U12" s="195"/>
      <c r="V12" s="195"/>
      <c r="W12" s="195"/>
      <c r="X12" s="195"/>
      <c r="Y12" s="195"/>
    </row>
    <row r="13" spans="1:25" s="264" customFormat="1" ht="12.75" customHeight="1" x14ac:dyDescent="0.3">
      <c r="A13" s="195"/>
      <c r="B13" s="662"/>
      <c r="C13" s="663"/>
      <c r="D13" s="663"/>
      <c r="E13" s="663"/>
      <c r="F13" s="663"/>
      <c r="G13" s="663"/>
      <c r="H13" s="663"/>
      <c r="I13" s="663"/>
      <c r="J13" s="663"/>
      <c r="K13" s="663"/>
      <c r="L13" s="663"/>
      <c r="M13" s="663"/>
      <c r="N13" s="663"/>
      <c r="O13" s="664"/>
      <c r="P13" s="195"/>
      <c r="Q13" s="195"/>
      <c r="R13" s="195"/>
      <c r="S13" s="195"/>
      <c r="T13" s="195"/>
      <c r="U13" s="195"/>
      <c r="V13" s="195"/>
      <c r="W13" s="195"/>
      <c r="X13" s="195"/>
      <c r="Y13" s="195"/>
    </row>
    <row r="14" spans="1:25" s="264" customFormat="1" ht="12.75" customHeight="1" x14ac:dyDescent="0.3">
      <c r="A14" s="195"/>
      <c r="B14" s="662"/>
      <c r="C14" s="663"/>
      <c r="D14" s="663"/>
      <c r="E14" s="663"/>
      <c r="F14" s="663"/>
      <c r="G14" s="663"/>
      <c r="H14" s="663"/>
      <c r="I14" s="663"/>
      <c r="J14" s="663"/>
      <c r="K14" s="663"/>
      <c r="L14" s="663"/>
      <c r="M14" s="663"/>
      <c r="N14" s="663"/>
      <c r="O14" s="664"/>
      <c r="P14" s="195"/>
      <c r="Q14" s="195"/>
      <c r="R14" s="195"/>
      <c r="S14" s="195"/>
      <c r="T14" s="195"/>
      <c r="U14" s="195"/>
      <c r="V14" s="195"/>
      <c r="W14" s="195"/>
      <c r="X14" s="195"/>
      <c r="Y14" s="195"/>
    </row>
    <row r="15" spans="1:25" s="264" customFormat="1" ht="12.75" customHeight="1" x14ac:dyDescent="0.3">
      <c r="A15" s="195"/>
      <c r="B15" s="662"/>
      <c r="C15" s="663"/>
      <c r="D15" s="663"/>
      <c r="E15" s="663"/>
      <c r="F15" s="663"/>
      <c r="G15" s="663"/>
      <c r="H15" s="663"/>
      <c r="I15" s="663"/>
      <c r="J15" s="663"/>
      <c r="K15" s="663"/>
      <c r="L15" s="663"/>
      <c r="M15" s="663"/>
      <c r="N15" s="663"/>
      <c r="O15" s="664"/>
      <c r="P15" s="195"/>
      <c r="Q15" s="195"/>
      <c r="R15" s="195"/>
      <c r="S15" s="195"/>
      <c r="T15" s="195"/>
      <c r="U15" s="195"/>
      <c r="V15" s="195"/>
      <c r="W15" s="195"/>
      <c r="X15" s="195"/>
      <c r="Y15" s="195"/>
    </row>
    <row r="16" spans="1:25" s="264" customFormat="1" ht="12.75" customHeight="1" x14ac:dyDescent="0.3">
      <c r="A16" s="195"/>
      <c r="B16" s="662"/>
      <c r="C16" s="663"/>
      <c r="D16" s="663"/>
      <c r="E16" s="663"/>
      <c r="F16" s="663"/>
      <c r="G16" s="663"/>
      <c r="H16" s="663"/>
      <c r="I16" s="663"/>
      <c r="J16" s="663"/>
      <c r="K16" s="663"/>
      <c r="L16" s="663"/>
      <c r="M16" s="663"/>
      <c r="N16" s="663"/>
      <c r="O16" s="664"/>
      <c r="P16" s="195"/>
      <c r="Q16" s="195"/>
      <c r="R16" s="195"/>
      <c r="S16" s="195"/>
      <c r="T16" s="195"/>
      <c r="U16" s="195"/>
      <c r="V16" s="195"/>
      <c r="W16" s="195"/>
      <c r="X16" s="195"/>
      <c r="Y16" s="195"/>
    </row>
    <row r="17" spans="1:25" s="264" customFormat="1" ht="12.75" customHeight="1" x14ac:dyDescent="0.3">
      <c r="A17" s="195"/>
      <c r="B17" s="662"/>
      <c r="C17" s="663"/>
      <c r="D17" s="663"/>
      <c r="E17" s="663"/>
      <c r="F17" s="663"/>
      <c r="G17" s="663"/>
      <c r="H17" s="663"/>
      <c r="I17" s="663"/>
      <c r="J17" s="663"/>
      <c r="K17" s="663"/>
      <c r="L17" s="663"/>
      <c r="M17" s="663"/>
      <c r="N17" s="663"/>
      <c r="O17" s="664"/>
      <c r="P17" s="195"/>
      <c r="Q17" s="195"/>
      <c r="R17" s="195"/>
      <c r="S17" s="195"/>
      <c r="T17" s="195"/>
      <c r="U17" s="195"/>
      <c r="V17" s="195"/>
      <c r="W17" s="195"/>
      <c r="X17" s="195"/>
      <c r="Y17" s="195"/>
    </row>
    <row r="18" spans="1:25" s="264" customFormat="1" ht="12.75" customHeight="1" x14ac:dyDescent="0.3">
      <c r="A18" s="195"/>
      <c r="B18" s="662"/>
      <c r="C18" s="663"/>
      <c r="D18" s="663"/>
      <c r="E18" s="663"/>
      <c r="F18" s="663"/>
      <c r="G18" s="663"/>
      <c r="H18" s="663"/>
      <c r="I18" s="663"/>
      <c r="J18" s="663"/>
      <c r="K18" s="663"/>
      <c r="L18" s="663"/>
      <c r="M18" s="663"/>
      <c r="N18" s="663"/>
      <c r="O18" s="664"/>
      <c r="P18" s="195"/>
      <c r="Q18" s="195"/>
      <c r="R18" s="195"/>
      <c r="S18" s="195"/>
      <c r="T18" s="195"/>
      <c r="U18" s="195"/>
      <c r="V18" s="195"/>
      <c r="W18" s="195"/>
      <c r="X18" s="195"/>
      <c r="Y18" s="195"/>
    </row>
    <row r="19" spans="1:25" s="264" customFormat="1" ht="12.75" customHeight="1" x14ac:dyDescent="0.3">
      <c r="A19" s="195"/>
      <c r="B19" s="662"/>
      <c r="C19" s="663"/>
      <c r="D19" s="663"/>
      <c r="E19" s="663"/>
      <c r="F19" s="663"/>
      <c r="G19" s="663"/>
      <c r="H19" s="663"/>
      <c r="I19" s="663"/>
      <c r="J19" s="663"/>
      <c r="K19" s="663"/>
      <c r="L19" s="663"/>
      <c r="M19" s="663"/>
      <c r="N19" s="663"/>
      <c r="O19" s="664"/>
      <c r="P19" s="195"/>
      <c r="Q19" s="195"/>
      <c r="R19" s="195"/>
      <c r="S19" s="195"/>
      <c r="T19" s="195"/>
      <c r="U19" s="195"/>
      <c r="V19" s="195"/>
      <c r="W19" s="195"/>
      <c r="X19" s="195"/>
      <c r="Y19" s="195"/>
    </row>
    <row r="20" spans="1:25" s="264" customFormat="1" ht="12.75" customHeight="1" x14ac:dyDescent="0.3">
      <c r="A20" s="195"/>
      <c r="B20" s="662"/>
      <c r="C20" s="663"/>
      <c r="D20" s="663"/>
      <c r="E20" s="663"/>
      <c r="F20" s="663"/>
      <c r="G20" s="663"/>
      <c r="H20" s="663"/>
      <c r="I20" s="663"/>
      <c r="J20" s="663"/>
      <c r="K20" s="663"/>
      <c r="L20" s="663"/>
      <c r="M20" s="663"/>
      <c r="N20" s="663"/>
      <c r="O20" s="664"/>
      <c r="P20" s="195"/>
      <c r="Q20" s="195"/>
      <c r="R20" s="195"/>
      <c r="S20" s="195"/>
      <c r="T20" s="195"/>
      <c r="U20" s="195"/>
      <c r="V20" s="195"/>
      <c r="W20" s="195"/>
      <c r="X20" s="195"/>
      <c r="Y20" s="195"/>
    </row>
    <row r="21" spans="1:25" s="264" customFormat="1" ht="12.75" customHeight="1" x14ac:dyDescent="0.3">
      <c r="A21" s="195"/>
      <c r="B21" s="662"/>
      <c r="C21" s="663"/>
      <c r="D21" s="663"/>
      <c r="E21" s="663"/>
      <c r="F21" s="663"/>
      <c r="G21" s="663"/>
      <c r="H21" s="663"/>
      <c r="I21" s="663"/>
      <c r="J21" s="663"/>
      <c r="K21" s="663"/>
      <c r="L21" s="663"/>
      <c r="M21" s="663"/>
      <c r="N21" s="663"/>
      <c r="O21" s="664"/>
      <c r="P21" s="195"/>
      <c r="Q21" s="195"/>
      <c r="R21" s="195"/>
      <c r="S21" s="195"/>
      <c r="T21" s="195"/>
      <c r="U21" s="195"/>
      <c r="V21" s="195"/>
      <c r="W21" s="195"/>
      <c r="X21" s="195"/>
      <c r="Y21" s="195"/>
    </row>
    <row r="22" spans="1:25" s="264" customFormat="1" ht="12.75" customHeight="1" x14ac:dyDescent="0.3">
      <c r="A22" s="195"/>
      <c r="B22" s="662"/>
      <c r="C22" s="663"/>
      <c r="D22" s="663"/>
      <c r="E22" s="663"/>
      <c r="F22" s="663"/>
      <c r="G22" s="663"/>
      <c r="H22" s="663"/>
      <c r="I22" s="663"/>
      <c r="J22" s="663"/>
      <c r="K22" s="663"/>
      <c r="L22" s="663"/>
      <c r="M22" s="663"/>
      <c r="N22" s="663"/>
      <c r="O22" s="664"/>
      <c r="P22" s="195"/>
      <c r="Q22" s="195"/>
      <c r="R22" s="195"/>
      <c r="S22" s="195"/>
      <c r="T22" s="195"/>
      <c r="U22" s="195"/>
      <c r="V22" s="195"/>
      <c r="W22" s="195"/>
      <c r="X22" s="195"/>
      <c r="Y22" s="195"/>
    </row>
    <row r="23" spans="1:25" s="264" customFormat="1" ht="12.75" customHeight="1" x14ac:dyDescent="0.3">
      <c r="A23" s="195"/>
      <c r="B23" s="662"/>
      <c r="C23" s="663"/>
      <c r="D23" s="663"/>
      <c r="E23" s="663"/>
      <c r="F23" s="663"/>
      <c r="G23" s="663"/>
      <c r="H23" s="663"/>
      <c r="I23" s="663"/>
      <c r="J23" s="663"/>
      <c r="K23" s="663"/>
      <c r="L23" s="663"/>
      <c r="M23" s="663"/>
      <c r="N23" s="663"/>
      <c r="O23" s="664"/>
      <c r="P23" s="195"/>
      <c r="Q23" s="195"/>
      <c r="R23" s="195"/>
      <c r="S23" s="195"/>
      <c r="T23" s="195"/>
      <c r="U23" s="195"/>
      <c r="V23" s="195"/>
      <c r="W23" s="195"/>
      <c r="X23" s="195"/>
      <c r="Y23" s="195"/>
    </row>
    <row r="24" spans="1:25" s="264" customFormat="1" ht="12.75" customHeight="1" x14ac:dyDescent="0.3">
      <c r="A24" s="195"/>
      <c r="B24" s="662"/>
      <c r="C24" s="663"/>
      <c r="D24" s="663"/>
      <c r="E24" s="663"/>
      <c r="F24" s="663"/>
      <c r="G24" s="663"/>
      <c r="H24" s="663"/>
      <c r="I24" s="663"/>
      <c r="J24" s="663"/>
      <c r="K24" s="663"/>
      <c r="L24" s="663"/>
      <c r="M24" s="663"/>
      <c r="N24" s="663"/>
      <c r="O24" s="664"/>
      <c r="P24" s="195"/>
      <c r="Q24" s="195"/>
      <c r="R24" s="195"/>
      <c r="S24" s="195"/>
      <c r="T24" s="195"/>
      <c r="U24" s="195"/>
      <c r="V24" s="195"/>
      <c r="W24" s="195"/>
      <c r="X24" s="195"/>
      <c r="Y24" s="195"/>
    </row>
    <row r="25" spans="1:25" s="264" customFormat="1" ht="12.75" customHeight="1" x14ac:dyDescent="0.3">
      <c r="A25" s="195"/>
      <c r="B25" s="662"/>
      <c r="C25" s="663"/>
      <c r="D25" s="663"/>
      <c r="E25" s="663"/>
      <c r="F25" s="663"/>
      <c r="G25" s="663"/>
      <c r="H25" s="663"/>
      <c r="I25" s="663"/>
      <c r="J25" s="663"/>
      <c r="K25" s="663"/>
      <c r="L25" s="663"/>
      <c r="M25" s="663"/>
      <c r="N25" s="663"/>
      <c r="O25" s="664"/>
      <c r="P25" s="195"/>
      <c r="Q25" s="195"/>
      <c r="R25" s="195"/>
      <c r="S25" s="195"/>
      <c r="T25" s="195"/>
      <c r="U25" s="195"/>
      <c r="V25" s="195"/>
      <c r="W25" s="195"/>
      <c r="X25" s="195"/>
      <c r="Y25" s="195"/>
    </row>
    <row r="26" spans="1:25" s="264" customFormat="1" ht="12.75" customHeight="1" x14ac:dyDescent="0.3">
      <c r="A26" s="195"/>
      <c r="B26" s="662"/>
      <c r="C26" s="663"/>
      <c r="D26" s="663"/>
      <c r="E26" s="663"/>
      <c r="F26" s="663"/>
      <c r="G26" s="663"/>
      <c r="H26" s="663"/>
      <c r="I26" s="663"/>
      <c r="J26" s="663"/>
      <c r="K26" s="663"/>
      <c r="L26" s="663"/>
      <c r="M26" s="663"/>
      <c r="N26" s="663"/>
      <c r="O26" s="664"/>
      <c r="P26" s="195"/>
      <c r="Q26" s="195"/>
      <c r="R26" s="195"/>
      <c r="S26" s="195"/>
      <c r="T26" s="195"/>
      <c r="U26" s="195"/>
      <c r="V26" s="195"/>
      <c r="W26" s="195"/>
      <c r="X26" s="195"/>
      <c r="Y26" s="195"/>
    </row>
    <row r="27" spans="1:25" s="264" customFormat="1" ht="12.75" customHeight="1" x14ac:dyDescent="0.3">
      <c r="A27" s="195"/>
      <c r="B27" s="662"/>
      <c r="C27" s="663"/>
      <c r="D27" s="663"/>
      <c r="E27" s="663"/>
      <c r="F27" s="663"/>
      <c r="G27" s="663"/>
      <c r="H27" s="663"/>
      <c r="I27" s="663"/>
      <c r="J27" s="663"/>
      <c r="K27" s="663"/>
      <c r="L27" s="663"/>
      <c r="M27" s="663"/>
      <c r="N27" s="663"/>
      <c r="O27" s="664"/>
      <c r="P27" s="195"/>
      <c r="Q27" s="195"/>
      <c r="R27" s="195"/>
      <c r="S27" s="195"/>
      <c r="T27" s="195"/>
      <c r="U27" s="195"/>
      <c r="V27" s="195"/>
      <c r="W27" s="195"/>
      <c r="X27" s="195"/>
      <c r="Y27" s="195"/>
    </row>
    <row r="28" spans="1:25" s="264" customFormat="1" ht="12.75" customHeight="1" x14ac:dyDescent="0.3">
      <c r="A28" s="195"/>
      <c r="B28" s="662"/>
      <c r="C28" s="663"/>
      <c r="D28" s="663"/>
      <c r="E28" s="663"/>
      <c r="F28" s="663"/>
      <c r="G28" s="663"/>
      <c r="H28" s="663"/>
      <c r="I28" s="663"/>
      <c r="J28" s="663"/>
      <c r="K28" s="663"/>
      <c r="L28" s="663"/>
      <c r="M28" s="663"/>
      <c r="N28" s="663"/>
      <c r="O28" s="664"/>
      <c r="P28" s="195"/>
      <c r="Q28" s="195"/>
      <c r="R28" s="195"/>
      <c r="S28" s="195"/>
      <c r="T28" s="195"/>
      <c r="U28" s="195"/>
      <c r="V28" s="195"/>
      <c r="W28" s="195"/>
      <c r="X28" s="195"/>
      <c r="Y28" s="195"/>
    </row>
    <row r="29" spans="1:25" s="264" customFormat="1" ht="12.75" customHeight="1" x14ac:dyDescent="0.3">
      <c r="A29" s="195"/>
      <c r="B29" s="662"/>
      <c r="C29" s="663"/>
      <c r="D29" s="663"/>
      <c r="E29" s="663"/>
      <c r="F29" s="663"/>
      <c r="G29" s="663"/>
      <c r="H29" s="663"/>
      <c r="I29" s="663"/>
      <c r="J29" s="663"/>
      <c r="K29" s="663"/>
      <c r="L29" s="663"/>
      <c r="M29" s="663"/>
      <c r="N29" s="663"/>
      <c r="O29" s="664"/>
      <c r="P29" s="195"/>
      <c r="Q29" s="195"/>
      <c r="R29" s="195"/>
      <c r="S29" s="195"/>
      <c r="T29" s="195"/>
      <c r="U29" s="195"/>
      <c r="V29" s="195"/>
      <c r="W29" s="195"/>
      <c r="X29" s="195"/>
      <c r="Y29" s="195"/>
    </row>
    <row r="30" spans="1:25" s="264" customFormat="1" ht="12.75" customHeight="1" x14ac:dyDescent="0.3">
      <c r="A30" s="195"/>
      <c r="B30" s="662"/>
      <c r="C30" s="663"/>
      <c r="D30" s="663"/>
      <c r="E30" s="663"/>
      <c r="F30" s="663"/>
      <c r="G30" s="663"/>
      <c r="H30" s="663"/>
      <c r="I30" s="663"/>
      <c r="J30" s="663"/>
      <c r="K30" s="663"/>
      <c r="L30" s="663"/>
      <c r="M30" s="663"/>
      <c r="N30" s="663"/>
      <c r="O30" s="664"/>
      <c r="P30" s="195"/>
      <c r="Q30" s="195"/>
      <c r="R30" s="195"/>
      <c r="S30" s="195"/>
      <c r="T30" s="195"/>
      <c r="U30" s="195"/>
      <c r="V30" s="195"/>
      <c r="W30" s="195"/>
      <c r="X30" s="195"/>
      <c r="Y30" s="195"/>
    </row>
    <row r="31" spans="1:25" s="264" customFormat="1" ht="12.75" customHeight="1" x14ac:dyDescent="0.3">
      <c r="A31" s="195"/>
      <c r="B31" s="662"/>
      <c r="C31" s="663"/>
      <c r="D31" s="663"/>
      <c r="E31" s="663"/>
      <c r="F31" s="663"/>
      <c r="G31" s="663"/>
      <c r="H31" s="663"/>
      <c r="I31" s="663"/>
      <c r="J31" s="663"/>
      <c r="K31" s="663"/>
      <c r="L31" s="663"/>
      <c r="M31" s="663"/>
      <c r="N31" s="663"/>
      <c r="O31" s="664"/>
      <c r="P31" s="195"/>
      <c r="Q31" s="195"/>
      <c r="R31" s="195"/>
      <c r="S31" s="195"/>
      <c r="T31" s="195"/>
      <c r="U31" s="195"/>
      <c r="V31" s="195"/>
      <c r="W31" s="195"/>
      <c r="X31" s="195"/>
      <c r="Y31" s="195"/>
    </row>
    <row r="32" spans="1:25" s="264" customFormat="1" ht="12.75" customHeight="1" x14ac:dyDescent="0.3">
      <c r="A32" s="195"/>
      <c r="B32" s="662"/>
      <c r="C32" s="663"/>
      <c r="D32" s="663"/>
      <c r="E32" s="663"/>
      <c r="F32" s="663"/>
      <c r="G32" s="663"/>
      <c r="H32" s="663"/>
      <c r="I32" s="663"/>
      <c r="J32" s="663"/>
      <c r="K32" s="663"/>
      <c r="L32" s="663"/>
      <c r="M32" s="663"/>
      <c r="N32" s="663"/>
      <c r="O32" s="664"/>
      <c r="P32" s="195"/>
      <c r="Q32" s="195"/>
      <c r="R32" s="195"/>
      <c r="S32" s="195"/>
      <c r="T32" s="195"/>
      <c r="U32" s="195"/>
      <c r="V32" s="195"/>
      <c r="W32" s="195"/>
      <c r="X32" s="195"/>
      <c r="Y32" s="195"/>
    </row>
    <row r="33" spans="1:25" s="264" customFormat="1" ht="12.75" customHeight="1" x14ac:dyDescent="0.3">
      <c r="A33" s="195"/>
      <c r="B33" s="662"/>
      <c r="C33" s="663"/>
      <c r="D33" s="663"/>
      <c r="E33" s="663"/>
      <c r="F33" s="663"/>
      <c r="G33" s="663"/>
      <c r="H33" s="663"/>
      <c r="I33" s="663"/>
      <c r="J33" s="663"/>
      <c r="K33" s="663"/>
      <c r="L33" s="663"/>
      <c r="M33" s="663"/>
      <c r="N33" s="663"/>
      <c r="O33" s="664"/>
      <c r="P33" s="195"/>
      <c r="Q33" s="195"/>
      <c r="R33" s="195"/>
      <c r="S33" s="195"/>
      <c r="T33" s="195"/>
      <c r="U33" s="195"/>
      <c r="V33" s="195"/>
      <c r="W33" s="195"/>
      <c r="X33" s="195"/>
      <c r="Y33" s="195"/>
    </row>
    <row r="34" spans="1:25" s="264" customFormat="1" ht="12.75" customHeight="1" x14ac:dyDescent="0.3">
      <c r="A34" s="195"/>
      <c r="B34" s="662"/>
      <c r="C34" s="663"/>
      <c r="D34" s="663"/>
      <c r="E34" s="663"/>
      <c r="F34" s="663"/>
      <c r="G34" s="663"/>
      <c r="H34" s="663"/>
      <c r="I34" s="663"/>
      <c r="J34" s="663"/>
      <c r="K34" s="663"/>
      <c r="L34" s="663"/>
      <c r="M34" s="663"/>
      <c r="N34" s="663"/>
      <c r="O34" s="664"/>
      <c r="P34" s="195"/>
      <c r="Q34" s="195"/>
      <c r="R34" s="195"/>
      <c r="S34" s="195"/>
      <c r="T34" s="195"/>
      <c r="U34" s="195"/>
      <c r="V34" s="195"/>
      <c r="W34" s="195"/>
      <c r="X34" s="195"/>
      <c r="Y34" s="195"/>
    </row>
    <row r="35" spans="1:25" s="264" customFormat="1" ht="12.75" customHeight="1" x14ac:dyDescent="0.3">
      <c r="A35" s="195"/>
      <c r="B35" s="662"/>
      <c r="C35" s="663"/>
      <c r="D35" s="663"/>
      <c r="E35" s="663"/>
      <c r="F35" s="663"/>
      <c r="G35" s="663"/>
      <c r="H35" s="663"/>
      <c r="I35" s="663"/>
      <c r="J35" s="663"/>
      <c r="K35" s="663"/>
      <c r="L35" s="663"/>
      <c r="M35" s="663"/>
      <c r="N35" s="663"/>
      <c r="O35" s="664"/>
      <c r="P35" s="195"/>
      <c r="Q35" s="195"/>
      <c r="R35" s="195"/>
      <c r="S35" s="195"/>
      <c r="T35" s="195"/>
      <c r="U35" s="195"/>
      <c r="V35" s="195"/>
      <c r="W35" s="195"/>
      <c r="X35" s="195"/>
      <c r="Y35" s="195"/>
    </row>
    <row r="36" spans="1:25" s="264" customFormat="1" ht="12.75" customHeight="1" x14ac:dyDescent="0.3">
      <c r="A36" s="195"/>
      <c r="B36" s="662"/>
      <c r="C36" s="663"/>
      <c r="D36" s="663"/>
      <c r="E36" s="663"/>
      <c r="F36" s="663"/>
      <c r="G36" s="663"/>
      <c r="H36" s="663"/>
      <c r="I36" s="663"/>
      <c r="J36" s="663"/>
      <c r="K36" s="663"/>
      <c r="L36" s="663"/>
      <c r="M36" s="663"/>
      <c r="N36" s="663"/>
      <c r="O36" s="664"/>
      <c r="P36" s="195"/>
      <c r="Q36" s="195"/>
      <c r="R36" s="195"/>
      <c r="S36" s="195"/>
      <c r="T36" s="195"/>
      <c r="U36" s="195"/>
      <c r="V36" s="195"/>
      <c r="W36" s="195"/>
      <c r="X36" s="195"/>
      <c r="Y36" s="195"/>
    </row>
    <row r="37" spans="1:25" s="264" customFormat="1" ht="12.75" customHeight="1" x14ac:dyDescent="0.3">
      <c r="A37" s="195"/>
      <c r="B37" s="662"/>
      <c r="C37" s="663"/>
      <c r="D37" s="663"/>
      <c r="E37" s="663"/>
      <c r="F37" s="663"/>
      <c r="G37" s="663"/>
      <c r="H37" s="663"/>
      <c r="I37" s="663"/>
      <c r="J37" s="663"/>
      <c r="K37" s="663"/>
      <c r="L37" s="663"/>
      <c r="M37" s="663"/>
      <c r="N37" s="663"/>
      <c r="O37" s="664"/>
      <c r="P37" s="195"/>
      <c r="Q37" s="195"/>
      <c r="R37" s="195"/>
      <c r="S37" s="195"/>
      <c r="T37" s="195"/>
      <c r="U37" s="195"/>
      <c r="V37" s="195"/>
      <c r="W37" s="195"/>
      <c r="X37" s="195"/>
      <c r="Y37" s="195"/>
    </row>
    <row r="38" spans="1:25" s="264" customFormat="1" ht="12.75" customHeight="1" x14ac:dyDescent="0.3">
      <c r="A38" s="195"/>
      <c r="B38" s="662"/>
      <c r="C38" s="663"/>
      <c r="D38" s="663"/>
      <c r="E38" s="663"/>
      <c r="F38" s="663"/>
      <c r="G38" s="663"/>
      <c r="H38" s="663"/>
      <c r="I38" s="663"/>
      <c r="J38" s="663"/>
      <c r="K38" s="663"/>
      <c r="L38" s="663"/>
      <c r="M38" s="663"/>
      <c r="N38" s="663"/>
      <c r="O38" s="664"/>
      <c r="P38" s="195"/>
      <c r="Q38" s="195"/>
      <c r="R38" s="195"/>
      <c r="S38" s="195"/>
      <c r="T38" s="195"/>
      <c r="U38" s="195"/>
      <c r="V38" s="195"/>
      <c r="W38" s="195"/>
      <c r="X38" s="195"/>
      <c r="Y38" s="195"/>
    </row>
    <row r="39" spans="1:25" s="264" customFormat="1" ht="12.75" customHeight="1" x14ac:dyDescent="0.3">
      <c r="A39" s="195"/>
      <c r="B39" s="662"/>
      <c r="C39" s="663"/>
      <c r="D39" s="663"/>
      <c r="E39" s="663"/>
      <c r="F39" s="663"/>
      <c r="G39" s="663"/>
      <c r="H39" s="663"/>
      <c r="I39" s="663"/>
      <c r="J39" s="663"/>
      <c r="K39" s="663"/>
      <c r="L39" s="663"/>
      <c r="M39" s="663"/>
      <c r="N39" s="663"/>
      <c r="O39" s="664"/>
      <c r="P39" s="195"/>
      <c r="Q39" s="195"/>
      <c r="R39" s="195"/>
      <c r="S39" s="195"/>
      <c r="T39" s="195"/>
      <c r="U39" s="195"/>
      <c r="V39" s="195"/>
      <c r="W39" s="195"/>
      <c r="X39" s="195"/>
      <c r="Y39" s="195"/>
    </row>
    <row r="40" spans="1:25" s="264" customFormat="1" ht="12.75" customHeight="1" x14ac:dyDescent="0.3">
      <c r="A40" s="195"/>
      <c r="B40" s="662"/>
      <c r="C40" s="663"/>
      <c r="D40" s="663"/>
      <c r="E40" s="663"/>
      <c r="F40" s="663"/>
      <c r="G40" s="663"/>
      <c r="H40" s="663"/>
      <c r="I40" s="663"/>
      <c r="J40" s="663"/>
      <c r="K40" s="663"/>
      <c r="L40" s="663"/>
      <c r="M40" s="663"/>
      <c r="N40" s="663"/>
      <c r="O40" s="664"/>
      <c r="P40" s="195"/>
      <c r="Q40" s="195"/>
      <c r="R40" s="195"/>
      <c r="S40" s="195"/>
      <c r="T40" s="195"/>
      <c r="U40" s="195"/>
      <c r="V40" s="195"/>
      <c r="W40" s="195"/>
      <c r="X40" s="195"/>
      <c r="Y40" s="195"/>
    </row>
    <row r="41" spans="1:25" s="264" customFormat="1" ht="12.75" customHeight="1" x14ac:dyDescent="0.3">
      <c r="A41" s="195"/>
      <c r="B41" s="662"/>
      <c r="C41" s="663"/>
      <c r="D41" s="663"/>
      <c r="E41" s="663"/>
      <c r="F41" s="663"/>
      <c r="G41" s="663"/>
      <c r="H41" s="663"/>
      <c r="I41" s="663"/>
      <c r="J41" s="663"/>
      <c r="K41" s="663"/>
      <c r="L41" s="663"/>
      <c r="M41" s="663"/>
      <c r="N41" s="663"/>
      <c r="O41" s="664"/>
      <c r="P41" s="195"/>
      <c r="Q41" s="195"/>
      <c r="R41" s="195"/>
      <c r="S41" s="195"/>
      <c r="T41" s="195"/>
      <c r="U41" s="195"/>
      <c r="V41" s="195"/>
      <c r="W41" s="195"/>
      <c r="X41" s="195"/>
      <c r="Y41" s="195"/>
    </row>
    <row r="42" spans="1:25" s="264" customFormat="1" ht="12.75" customHeight="1" x14ac:dyDescent="0.3">
      <c r="A42" s="195"/>
      <c r="B42" s="662"/>
      <c r="C42" s="663"/>
      <c r="D42" s="663"/>
      <c r="E42" s="663"/>
      <c r="F42" s="663"/>
      <c r="G42" s="663"/>
      <c r="H42" s="663"/>
      <c r="I42" s="663"/>
      <c r="J42" s="663"/>
      <c r="K42" s="663"/>
      <c r="L42" s="663"/>
      <c r="M42" s="663"/>
      <c r="N42" s="663"/>
      <c r="O42" s="664"/>
      <c r="P42" s="195"/>
      <c r="Q42" s="195"/>
      <c r="R42" s="195"/>
      <c r="S42" s="195"/>
      <c r="T42" s="195"/>
      <c r="U42" s="195"/>
      <c r="V42" s="195"/>
      <c r="W42" s="195"/>
      <c r="X42" s="195"/>
      <c r="Y42" s="195"/>
    </row>
    <row r="43" spans="1:25" s="264" customFormat="1" ht="12.75" customHeight="1" x14ac:dyDescent="0.3">
      <c r="A43" s="195"/>
      <c r="B43" s="662"/>
      <c r="C43" s="663"/>
      <c r="D43" s="663"/>
      <c r="E43" s="663"/>
      <c r="F43" s="663"/>
      <c r="G43" s="663"/>
      <c r="H43" s="663"/>
      <c r="I43" s="663"/>
      <c r="J43" s="663"/>
      <c r="K43" s="663"/>
      <c r="L43" s="663"/>
      <c r="M43" s="663"/>
      <c r="N43" s="663"/>
      <c r="O43" s="664"/>
      <c r="P43" s="195"/>
      <c r="Q43" s="195"/>
      <c r="R43" s="195"/>
      <c r="S43" s="195"/>
      <c r="T43" s="195"/>
      <c r="U43" s="195"/>
      <c r="V43" s="195"/>
      <c r="W43" s="195"/>
      <c r="X43" s="195"/>
      <c r="Y43" s="195"/>
    </row>
    <row r="44" spans="1:25" s="264" customFormat="1" ht="12.75" customHeight="1" x14ac:dyDescent="0.3">
      <c r="A44" s="195"/>
      <c r="B44" s="662"/>
      <c r="C44" s="663"/>
      <c r="D44" s="663"/>
      <c r="E44" s="663"/>
      <c r="F44" s="663"/>
      <c r="G44" s="663"/>
      <c r="H44" s="663"/>
      <c r="I44" s="663"/>
      <c r="J44" s="663"/>
      <c r="K44" s="663"/>
      <c r="L44" s="663"/>
      <c r="M44" s="663"/>
      <c r="N44" s="663"/>
      <c r="O44" s="664"/>
      <c r="P44" s="195"/>
      <c r="Q44" s="195"/>
      <c r="R44" s="195"/>
      <c r="S44" s="195"/>
      <c r="T44" s="195"/>
      <c r="U44" s="195"/>
      <c r="V44" s="195"/>
      <c r="W44" s="195"/>
      <c r="X44" s="195"/>
      <c r="Y44" s="195"/>
    </row>
    <row r="45" spans="1:25" s="264" customFormat="1" ht="12.75" customHeight="1" x14ac:dyDescent="0.3">
      <c r="A45" s="195"/>
      <c r="B45" s="662"/>
      <c r="C45" s="663"/>
      <c r="D45" s="663"/>
      <c r="E45" s="663"/>
      <c r="F45" s="663"/>
      <c r="G45" s="663"/>
      <c r="H45" s="663"/>
      <c r="I45" s="663"/>
      <c r="J45" s="663"/>
      <c r="K45" s="663"/>
      <c r="L45" s="663"/>
      <c r="M45" s="663"/>
      <c r="N45" s="663"/>
      <c r="O45" s="664"/>
      <c r="P45" s="195"/>
      <c r="Q45" s="195"/>
      <c r="R45" s="195"/>
      <c r="S45" s="195"/>
      <c r="T45" s="195"/>
      <c r="U45" s="195"/>
      <c r="V45" s="195"/>
      <c r="W45" s="195"/>
      <c r="X45" s="195"/>
      <c r="Y45" s="195"/>
    </row>
    <row r="46" spans="1:25" s="264" customFormat="1" ht="12.75" customHeight="1" x14ac:dyDescent="0.3">
      <c r="A46" s="195"/>
      <c r="B46" s="662"/>
      <c r="C46" s="663"/>
      <c r="D46" s="663"/>
      <c r="E46" s="663"/>
      <c r="F46" s="663"/>
      <c r="G46" s="663"/>
      <c r="H46" s="663"/>
      <c r="I46" s="663"/>
      <c r="J46" s="663"/>
      <c r="K46" s="663"/>
      <c r="L46" s="663"/>
      <c r="M46" s="663"/>
      <c r="N46" s="663"/>
      <c r="O46" s="664"/>
      <c r="P46" s="195"/>
      <c r="Q46" s="195"/>
      <c r="R46" s="195"/>
      <c r="S46" s="195"/>
      <c r="T46" s="195"/>
      <c r="U46" s="195"/>
      <c r="V46" s="195"/>
      <c r="W46" s="195"/>
      <c r="X46" s="195"/>
      <c r="Y46" s="195"/>
    </row>
    <row r="47" spans="1:25" s="264" customFormat="1" ht="12.75" customHeight="1" x14ac:dyDescent="0.3">
      <c r="A47" s="195"/>
      <c r="B47" s="662"/>
      <c r="C47" s="663"/>
      <c r="D47" s="663"/>
      <c r="E47" s="663"/>
      <c r="F47" s="663"/>
      <c r="G47" s="663"/>
      <c r="H47" s="663"/>
      <c r="I47" s="663"/>
      <c r="J47" s="663"/>
      <c r="K47" s="663"/>
      <c r="L47" s="663"/>
      <c r="M47" s="663"/>
      <c r="N47" s="663"/>
      <c r="O47" s="664"/>
      <c r="P47" s="195"/>
      <c r="Q47" s="195"/>
      <c r="R47" s="195"/>
      <c r="S47" s="195"/>
      <c r="T47" s="195"/>
      <c r="U47" s="195"/>
      <c r="V47" s="195"/>
      <c r="W47" s="195"/>
      <c r="X47" s="195"/>
      <c r="Y47" s="195"/>
    </row>
    <row r="48" spans="1:25" s="264" customFormat="1" ht="12.75" customHeight="1" x14ac:dyDescent="0.3">
      <c r="A48" s="195"/>
      <c r="B48" s="662"/>
      <c r="C48" s="663"/>
      <c r="D48" s="663"/>
      <c r="E48" s="663"/>
      <c r="F48" s="663"/>
      <c r="G48" s="663"/>
      <c r="H48" s="663"/>
      <c r="I48" s="663"/>
      <c r="J48" s="663"/>
      <c r="K48" s="663"/>
      <c r="L48" s="663"/>
      <c r="M48" s="663"/>
      <c r="N48" s="663"/>
      <c r="O48" s="664"/>
      <c r="P48" s="195"/>
      <c r="Q48" s="195"/>
      <c r="R48" s="195"/>
      <c r="S48" s="195"/>
      <c r="T48" s="195"/>
      <c r="U48" s="195"/>
      <c r="V48" s="195"/>
      <c r="W48" s="195"/>
      <c r="X48" s="195"/>
      <c r="Y48" s="195"/>
    </row>
    <row r="49" spans="1:25" s="264" customFormat="1" ht="12.75" customHeight="1" x14ac:dyDescent="0.3">
      <c r="A49" s="195"/>
      <c r="B49" s="662"/>
      <c r="C49" s="663"/>
      <c r="D49" s="663"/>
      <c r="E49" s="663"/>
      <c r="F49" s="663"/>
      <c r="G49" s="663"/>
      <c r="H49" s="663"/>
      <c r="I49" s="663"/>
      <c r="J49" s="663"/>
      <c r="K49" s="663"/>
      <c r="L49" s="663"/>
      <c r="M49" s="663"/>
      <c r="N49" s="663"/>
      <c r="O49" s="664"/>
      <c r="P49" s="195"/>
      <c r="Q49" s="195"/>
      <c r="R49" s="195"/>
      <c r="S49" s="195"/>
      <c r="T49" s="195"/>
      <c r="U49" s="195"/>
      <c r="V49" s="195"/>
      <c r="W49" s="195"/>
      <c r="X49" s="195"/>
      <c r="Y49" s="195"/>
    </row>
    <row r="50" spans="1:25" s="264" customFormat="1" ht="12.75" customHeight="1" x14ac:dyDescent="0.3">
      <c r="A50" s="195"/>
      <c r="B50" s="662"/>
      <c r="C50" s="663"/>
      <c r="D50" s="663"/>
      <c r="E50" s="663"/>
      <c r="F50" s="663"/>
      <c r="G50" s="663"/>
      <c r="H50" s="663"/>
      <c r="I50" s="663"/>
      <c r="J50" s="663"/>
      <c r="K50" s="663"/>
      <c r="L50" s="663"/>
      <c r="M50" s="663"/>
      <c r="N50" s="663"/>
      <c r="O50" s="664"/>
      <c r="P50" s="195"/>
      <c r="Q50" s="195"/>
      <c r="R50" s="195"/>
      <c r="S50" s="195"/>
      <c r="T50" s="195"/>
      <c r="U50" s="195"/>
      <c r="V50" s="195"/>
      <c r="W50" s="195"/>
      <c r="X50" s="195"/>
      <c r="Y50" s="195"/>
    </row>
    <row r="51" spans="1:25" s="264" customFormat="1" ht="12.75" customHeight="1" x14ac:dyDescent="0.3">
      <c r="A51" s="195"/>
      <c r="B51" s="662"/>
      <c r="C51" s="663"/>
      <c r="D51" s="663"/>
      <c r="E51" s="663"/>
      <c r="F51" s="663"/>
      <c r="G51" s="663"/>
      <c r="H51" s="663"/>
      <c r="I51" s="663"/>
      <c r="J51" s="663"/>
      <c r="K51" s="663"/>
      <c r="L51" s="663"/>
      <c r="M51" s="663"/>
      <c r="N51" s="663"/>
      <c r="O51" s="664"/>
      <c r="P51" s="195"/>
      <c r="Q51" s="195"/>
      <c r="R51" s="195"/>
      <c r="S51" s="195"/>
      <c r="T51" s="195"/>
      <c r="U51" s="195"/>
      <c r="V51" s="195"/>
      <c r="W51" s="195"/>
      <c r="X51" s="195"/>
      <c r="Y51" s="195"/>
    </row>
    <row r="52" spans="1:25" s="264" customFormat="1" ht="12.75" customHeight="1" x14ac:dyDescent="0.3">
      <c r="A52" s="195"/>
      <c r="B52" s="662"/>
      <c r="C52" s="663"/>
      <c r="D52" s="663"/>
      <c r="E52" s="663"/>
      <c r="F52" s="663"/>
      <c r="G52" s="663"/>
      <c r="H52" s="663"/>
      <c r="I52" s="663"/>
      <c r="J52" s="663"/>
      <c r="K52" s="663"/>
      <c r="L52" s="663"/>
      <c r="M52" s="663"/>
      <c r="N52" s="663"/>
      <c r="O52" s="664"/>
      <c r="P52" s="195"/>
      <c r="Q52" s="195"/>
      <c r="R52" s="195"/>
      <c r="S52" s="195"/>
      <c r="T52" s="195"/>
      <c r="U52" s="195"/>
      <c r="V52" s="195"/>
      <c r="W52" s="195"/>
      <c r="X52" s="195"/>
      <c r="Y52" s="195"/>
    </row>
    <row r="53" spans="1:25" s="264" customFormat="1" ht="12.75" customHeight="1" x14ac:dyDescent="0.3">
      <c r="A53" s="195"/>
      <c r="B53" s="662"/>
      <c r="C53" s="663"/>
      <c r="D53" s="663"/>
      <c r="E53" s="663"/>
      <c r="F53" s="663"/>
      <c r="G53" s="663"/>
      <c r="H53" s="663"/>
      <c r="I53" s="663"/>
      <c r="J53" s="663"/>
      <c r="K53" s="663"/>
      <c r="L53" s="663"/>
      <c r="M53" s="663"/>
      <c r="N53" s="663"/>
      <c r="O53" s="664"/>
      <c r="P53" s="195"/>
      <c r="Q53" s="195"/>
      <c r="R53" s="195"/>
      <c r="S53" s="195"/>
      <c r="T53" s="195"/>
      <c r="U53" s="195"/>
      <c r="V53" s="195"/>
      <c r="W53" s="195"/>
      <c r="X53" s="195"/>
      <c r="Y53" s="195"/>
    </row>
    <row r="54" spans="1:25" s="264" customFormat="1" ht="12.75" customHeight="1" x14ac:dyDescent="0.3">
      <c r="A54" s="195"/>
      <c r="B54" s="662"/>
      <c r="C54" s="663"/>
      <c r="D54" s="663"/>
      <c r="E54" s="663"/>
      <c r="F54" s="663"/>
      <c r="G54" s="663"/>
      <c r="H54" s="663"/>
      <c r="I54" s="663"/>
      <c r="J54" s="663"/>
      <c r="K54" s="663"/>
      <c r="L54" s="663"/>
      <c r="M54" s="663"/>
      <c r="N54" s="663"/>
      <c r="O54" s="664"/>
      <c r="P54" s="195"/>
      <c r="Q54" s="195"/>
      <c r="R54" s="195"/>
      <c r="S54" s="195"/>
      <c r="T54" s="195"/>
      <c r="U54" s="195"/>
      <c r="V54" s="195"/>
      <c r="W54" s="195"/>
      <c r="X54" s="195"/>
      <c r="Y54" s="195"/>
    </row>
    <row r="55" spans="1:25" s="264" customFormat="1" ht="12.75" customHeight="1" x14ac:dyDescent="0.3">
      <c r="A55" s="195"/>
      <c r="B55" s="662"/>
      <c r="C55" s="663"/>
      <c r="D55" s="663"/>
      <c r="E55" s="663"/>
      <c r="F55" s="663"/>
      <c r="G55" s="663"/>
      <c r="H55" s="663"/>
      <c r="I55" s="663"/>
      <c r="J55" s="663"/>
      <c r="K55" s="663"/>
      <c r="L55" s="663"/>
      <c r="M55" s="663"/>
      <c r="N55" s="663"/>
      <c r="O55" s="664"/>
      <c r="P55" s="195"/>
      <c r="Q55" s="195"/>
      <c r="R55" s="195"/>
      <c r="S55" s="195"/>
      <c r="T55" s="195"/>
      <c r="U55" s="195"/>
      <c r="V55" s="195"/>
      <c r="W55" s="195"/>
      <c r="X55" s="195"/>
      <c r="Y55" s="195"/>
    </row>
    <row r="56" spans="1:25" s="264" customFormat="1" ht="12.75" customHeight="1" x14ac:dyDescent="0.3">
      <c r="A56" s="195"/>
      <c r="B56" s="662"/>
      <c r="C56" s="663"/>
      <c r="D56" s="663"/>
      <c r="E56" s="663"/>
      <c r="F56" s="663"/>
      <c r="G56" s="663"/>
      <c r="H56" s="663"/>
      <c r="I56" s="663"/>
      <c r="J56" s="663"/>
      <c r="K56" s="663"/>
      <c r="L56" s="663"/>
      <c r="M56" s="663"/>
      <c r="N56" s="663"/>
      <c r="O56" s="664"/>
      <c r="P56" s="195"/>
      <c r="Q56" s="195"/>
      <c r="R56" s="195"/>
      <c r="S56" s="195"/>
      <c r="T56" s="195"/>
      <c r="U56" s="195"/>
      <c r="V56" s="195"/>
      <c r="W56" s="195"/>
      <c r="X56" s="195"/>
      <c r="Y56" s="195"/>
    </row>
    <row r="57" spans="1:25" s="264" customFormat="1" ht="12.75" customHeight="1" x14ac:dyDescent="0.3">
      <c r="A57" s="195"/>
      <c r="B57" s="662"/>
      <c r="C57" s="663"/>
      <c r="D57" s="663"/>
      <c r="E57" s="663"/>
      <c r="F57" s="663"/>
      <c r="G57" s="663"/>
      <c r="H57" s="663"/>
      <c r="I57" s="663"/>
      <c r="J57" s="663"/>
      <c r="K57" s="663"/>
      <c r="L57" s="663"/>
      <c r="M57" s="663"/>
      <c r="N57" s="663"/>
      <c r="O57" s="664"/>
      <c r="P57" s="195"/>
      <c r="Q57" s="195"/>
      <c r="R57" s="195"/>
      <c r="S57" s="195"/>
      <c r="T57" s="195"/>
      <c r="U57" s="195"/>
      <c r="V57" s="195"/>
      <c r="W57" s="195"/>
      <c r="X57" s="195"/>
      <c r="Y57" s="195"/>
    </row>
    <row r="58" spans="1:25" s="264" customFormat="1" ht="12.75" customHeight="1" x14ac:dyDescent="0.3">
      <c r="A58" s="195"/>
      <c r="B58" s="662"/>
      <c r="C58" s="663"/>
      <c r="D58" s="663"/>
      <c r="E58" s="663"/>
      <c r="F58" s="663"/>
      <c r="G58" s="663"/>
      <c r="H58" s="663"/>
      <c r="I58" s="663"/>
      <c r="J58" s="663"/>
      <c r="K58" s="663"/>
      <c r="L58" s="663"/>
      <c r="M58" s="663"/>
      <c r="N58" s="663"/>
      <c r="O58" s="664"/>
      <c r="P58" s="195"/>
      <c r="Q58" s="195"/>
      <c r="R58" s="195"/>
      <c r="S58" s="195"/>
      <c r="T58" s="195"/>
      <c r="U58" s="195"/>
      <c r="V58" s="195"/>
      <c r="W58" s="195"/>
      <c r="X58" s="195"/>
      <c r="Y58" s="195"/>
    </row>
    <row r="59" spans="1:25" s="264" customFormat="1" ht="12.75" customHeight="1" x14ac:dyDescent="0.3">
      <c r="A59" s="195"/>
      <c r="B59" s="662"/>
      <c r="C59" s="663"/>
      <c r="D59" s="663"/>
      <c r="E59" s="663"/>
      <c r="F59" s="663"/>
      <c r="G59" s="663"/>
      <c r="H59" s="663"/>
      <c r="I59" s="663"/>
      <c r="J59" s="663"/>
      <c r="K59" s="663"/>
      <c r="L59" s="663"/>
      <c r="M59" s="663"/>
      <c r="N59" s="663"/>
      <c r="O59" s="664"/>
      <c r="P59" s="195"/>
      <c r="Q59" s="195"/>
      <c r="R59" s="195"/>
      <c r="S59" s="195"/>
      <c r="T59" s="195"/>
      <c r="U59" s="195"/>
      <c r="V59" s="195"/>
      <c r="W59" s="195"/>
      <c r="X59" s="195"/>
      <c r="Y59" s="195"/>
    </row>
    <row r="60" spans="1:25" s="264" customFormat="1" ht="12.75" customHeight="1" x14ac:dyDescent="0.3">
      <c r="A60" s="195"/>
      <c r="B60" s="662"/>
      <c r="C60" s="663"/>
      <c r="D60" s="663"/>
      <c r="E60" s="663"/>
      <c r="F60" s="663"/>
      <c r="G60" s="663"/>
      <c r="H60" s="663"/>
      <c r="I60" s="663"/>
      <c r="J60" s="663"/>
      <c r="K60" s="663"/>
      <c r="L60" s="663"/>
      <c r="M60" s="663"/>
      <c r="N60" s="663"/>
      <c r="O60" s="664"/>
      <c r="P60" s="195"/>
      <c r="Q60" s="195"/>
      <c r="R60" s="195"/>
      <c r="S60" s="195"/>
      <c r="T60" s="195"/>
      <c r="U60" s="195"/>
      <c r="V60" s="195"/>
      <c r="W60" s="195"/>
      <c r="X60" s="195"/>
      <c r="Y60" s="195"/>
    </row>
    <row r="61" spans="1:25" s="264" customFormat="1" ht="12.75" customHeight="1" x14ac:dyDescent="0.3">
      <c r="A61" s="195"/>
      <c r="B61" s="662"/>
      <c r="C61" s="663"/>
      <c r="D61" s="663"/>
      <c r="E61" s="663"/>
      <c r="F61" s="663"/>
      <c r="G61" s="663"/>
      <c r="H61" s="663"/>
      <c r="I61" s="663"/>
      <c r="J61" s="663"/>
      <c r="K61" s="663"/>
      <c r="L61" s="663"/>
      <c r="M61" s="663"/>
      <c r="N61" s="663"/>
      <c r="O61" s="664"/>
      <c r="P61" s="195"/>
      <c r="Q61" s="195"/>
      <c r="R61" s="195"/>
      <c r="S61" s="195"/>
      <c r="T61" s="195"/>
      <c r="U61" s="195"/>
      <c r="V61" s="195"/>
      <c r="W61" s="195"/>
      <c r="X61" s="195"/>
      <c r="Y61" s="195"/>
    </row>
    <row r="62" spans="1:25" s="264" customFormat="1" ht="12.75" customHeight="1" x14ac:dyDescent="0.3">
      <c r="A62" s="195"/>
      <c r="B62" s="662"/>
      <c r="C62" s="663"/>
      <c r="D62" s="663"/>
      <c r="E62" s="663"/>
      <c r="F62" s="663"/>
      <c r="G62" s="663"/>
      <c r="H62" s="663"/>
      <c r="I62" s="663"/>
      <c r="J62" s="663"/>
      <c r="K62" s="663"/>
      <c r="L62" s="663"/>
      <c r="M62" s="663"/>
      <c r="N62" s="663"/>
      <c r="O62" s="664"/>
      <c r="P62" s="195"/>
      <c r="Q62" s="195"/>
      <c r="R62" s="195"/>
      <c r="S62" s="195"/>
      <c r="T62" s="195"/>
      <c r="U62" s="195"/>
      <c r="V62" s="195"/>
      <c r="W62" s="195"/>
      <c r="X62" s="195"/>
      <c r="Y62" s="195"/>
    </row>
    <row r="63" spans="1:25" s="264" customFormat="1" ht="12.75" customHeight="1" x14ac:dyDescent="0.3">
      <c r="A63" s="195"/>
      <c r="B63" s="662"/>
      <c r="C63" s="663"/>
      <c r="D63" s="663"/>
      <c r="E63" s="663"/>
      <c r="F63" s="663"/>
      <c r="G63" s="663"/>
      <c r="H63" s="663"/>
      <c r="I63" s="663"/>
      <c r="J63" s="663"/>
      <c r="K63" s="663"/>
      <c r="L63" s="663"/>
      <c r="M63" s="663"/>
      <c r="N63" s="663"/>
      <c r="O63" s="664"/>
      <c r="P63" s="195"/>
      <c r="Q63" s="195"/>
      <c r="R63" s="195"/>
      <c r="S63" s="195"/>
      <c r="T63" s="195"/>
      <c r="U63" s="195"/>
      <c r="V63" s="195"/>
      <c r="W63" s="195"/>
      <c r="X63" s="195"/>
      <c r="Y63" s="195"/>
    </row>
    <row r="64" spans="1:25" s="264" customFormat="1" ht="12.75" customHeight="1" x14ac:dyDescent="0.3">
      <c r="A64" s="195"/>
      <c r="B64" s="662"/>
      <c r="C64" s="663"/>
      <c r="D64" s="663"/>
      <c r="E64" s="663"/>
      <c r="F64" s="663"/>
      <c r="G64" s="663"/>
      <c r="H64" s="663"/>
      <c r="I64" s="663"/>
      <c r="J64" s="663"/>
      <c r="K64" s="663"/>
      <c r="L64" s="663"/>
      <c r="M64" s="663"/>
      <c r="N64" s="663"/>
      <c r="O64" s="664"/>
      <c r="P64" s="195"/>
      <c r="Q64" s="195"/>
      <c r="R64" s="195"/>
      <c r="S64" s="195"/>
      <c r="T64" s="195"/>
      <c r="U64" s="195"/>
      <c r="V64" s="195"/>
      <c r="W64" s="195"/>
      <c r="X64" s="195"/>
      <c r="Y64" s="195"/>
    </row>
    <row r="65" spans="1:25" s="264" customFormat="1" ht="12.75" customHeight="1" x14ac:dyDescent="0.3">
      <c r="A65" s="195"/>
      <c r="B65" s="662"/>
      <c r="C65" s="663"/>
      <c r="D65" s="663"/>
      <c r="E65" s="663"/>
      <c r="F65" s="663"/>
      <c r="G65" s="663"/>
      <c r="H65" s="663"/>
      <c r="I65" s="663"/>
      <c r="J65" s="663"/>
      <c r="K65" s="663"/>
      <c r="L65" s="663"/>
      <c r="M65" s="663"/>
      <c r="N65" s="663"/>
      <c r="O65" s="664"/>
      <c r="P65" s="195"/>
      <c r="Q65" s="195"/>
      <c r="R65" s="195"/>
      <c r="S65" s="195"/>
      <c r="T65" s="195"/>
      <c r="U65" s="195"/>
      <c r="V65" s="195"/>
      <c r="W65" s="195"/>
      <c r="X65" s="195"/>
      <c r="Y65" s="195"/>
    </row>
    <row r="66" spans="1:25" s="264" customFormat="1" ht="12.75" customHeight="1" x14ac:dyDescent="0.3">
      <c r="A66" s="195"/>
      <c r="B66" s="662"/>
      <c r="C66" s="663"/>
      <c r="D66" s="663"/>
      <c r="E66" s="663"/>
      <c r="F66" s="663"/>
      <c r="G66" s="663"/>
      <c r="H66" s="663"/>
      <c r="I66" s="663"/>
      <c r="J66" s="663"/>
      <c r="K66" s="663"/>
      <c r="L66" s="663"/>
      <c r="M66" s="663"/>
      <c r="N66" s="663"/>
      <c r="O66" s="664"/>
      <c r="P66" s="195"/>
      <c r="Q66" s="195"/>
      <c r="R66" s="195"/>
      <c r="S66" s="195"/>
      <c r="T66" s="195"/>
      <c r="U66" s="195"/>
      <c r="V66" s="195"/>
      <c r="W66" s="195"/>
      <c r="X66" s="195"/>
      <c r="Y66" s="195"/>
    </row>
    <row r="67" spans="1:25" s="264" customFormat="1" ht="12.75" customHeight="1" x14ac:dyDescent="0.3">
      <c r="A67" s="195"/>
      <c r="B67" s="662"/>
      <c r="C67" s="663"/>
      <c r="D67" s="663"/>
      <c r="E67" s="663"/>
      <c r="F67" s="663"/>
      <c r="G67" s="663"/>
      <c r="H67" s="663"/>
      <c r="I67" s="663"/>
      <c r="J67" s="663"/>
      <c r="K67" s="663"/>
      <c r="L67" s="663"/>
      <c r="M67" s="663"/>
      <c r="N67" s="663"/>
      <c r="O67" s="664"/>
      <c r="P67" s="195"/>
      <c r="Q67" s="195"/>
      <c r="R67" s="195"/>
      <c r="S67" s="195"/>
      <c r="T67" s="195"/>
      <c r="U67" s="195"/>
      <c r="V67" s="195"/>
      <c r="W67" s="195"/>
      <c r="X67" s="195"/>
      <c r="Y67" s="195"/>
    </row>
    <row r="68" spans="1:25" s="264" customFormat="1" ht="12.75" customHeight="1" x14ac:dyDescent="0.3">
      <c r="A68" s="195"/>
      <c r="B68" s="662"/>
      <c r="C68" s="663"/>
      <c r="D68" s="663"/>
      <c r="E68" s="663"/>
      <c r="F68" s="663"/>
      <c r="G68" s="663"/>
      <c r="H68" s="663"/>
      <c r="I68" s="663"/>
      <c r="J68" s="663"/>
      <c r="K68" s="663"/>
      <c r="L68" s="663"/>
      <c r="M68" s="663"/>
      <c r="N68" s="663"/>
      <c r="O68" s="664"/>
      <c r="P68" s="195"/>
      <c r="Q68" s="195"/>
      <c r="R68" s="195"/>
      <c r="S68" s="195"/>
      <c r="T68" s="195"/>
      <c r="U68" s="195"/>
      <c r="V68" s="195"/>
      <c r="W68" s="195"/>
      <c r="X68" s="195"/>
      <c r="Y68" s="195"/>
    </row>
    <row r="69" spans="1:25" s="264" customFormat="1" ht="12.75" customHeight="1" x14ac:dyDescent="0.3">
      <c r="A69" s="195"/>
      <c r="B69" s="662"/>
      <c r="C69" s="663"/>
      <c r="D69" s="663"/>
      <c r="E69" s="663"/>
      <c r="F69" s="663"/>
      <c r="G69" s="663"/>
      <c r="H69" s="663"/>
      <c r="I69" s="663"/>
      <c r="J69" s="663"/>
      <c r="K69" s="663"/>
      <c r="L69" s="663"/>
      <c r="M69" s="663"/>
      <c r="N69" s="663"/>
      <c r="O69" s="664"/>
      <c r="P69" s="195"/>
      <c r="Q69" s="195"/>
      <c r="R69" s="195"/>
      <c r="S69" s="195"/>
      <c r="T69" s="195"/>
      <c r="U69" s="195"/>
      <c r="V69" s="195"/>
      <c r="W69" s="195"/>
      <c r="X69" s="195"/>
      <c r="Y69" s="195"/>
    </row>
    <row r="70" spans="1:25" s="264" customFormat="1" ht="12.75" customHeight="1" x14ac:dyDescent="0.3">
      <c r="A70" s="195"/>
      <c r="B70" s="662"/>
      <c r="C70" s="663"/>
      <c r="D70" s="663"/>
      <c r="E70" s="663"/>
      <c r="F70" s="663"/>
      <c r="G70" s="663"/>
      <c r="H70" s="663"/>
      <c r="I70" s="663"/>
      <c r="J70" s="663"/>
      <c r="K70" s="663"/>
      <c r="L70" s="663"/>
      <c r="M70" s="663"/>
      <c r="N70" s="663"/>
      <c r="O70" s="664"/>
      <c r="P70" s="195"/>
      <c r="Q70" s="195"/>
      <c r="R70" s="195"/>
      <c r="S70" s="195"/>
      <c r="T70" s="195"/>
      <c r="U70" s="195"/>
      <c r="V70" s="195"/>
      <c r="W70" s="195"/>
      <c r="X70" s="195"/>
      <c r="Y70" s="195"/>
    </row>
    <row r="71" spans="1:25" s="264" customFormat="1" ht="12.75" customHeight="1" x14ac:dyDescent="0.3">
      <c r="A71" s="195"/>
      <c r="B71" s="662"/>
      <c r="C71" s="663"/>
      <c r="D71" s="663"/>
      <c r="E71" s="663"/>
      <c r="F71" s="663"/>
      <c r="G71" s="663"/>
      <c r="H71" s="663"/>
      <c r="I71" s="663"/>
      <c r="J71" s="663"/>
      <c r="K71" s="663"/>
      <c r="L71" s="663"/>
      <c r="M71" s="663"/>
      <c r="N71" s="663"/>
      <c r="O71" s="664"/>
      <c r="P71" s="195"/>
      <c r="Q71" s="195"/>
      <c r="R71" s="195"/>
      <c r="S71" s="195"/>
      <c r="T71" s="195"/>
      <c r="U71" s="195"/>
      <c r="V71" s="195"/>
      <c r="W71" s="195"/>
      <c r="X71" s="195"/>
      <c r="Y71" s="195"/>
    </row>
    <row r="72" spans="1:25" s="264" customFormat="1" ht="12.75" customHeight="1" thickBot="1" x14ac:dyDescent="0.35">
      <c r="A72" s="195"/>
      <c r="B72" s="665"/>
      <c r="C72" s="666"/>
      <c r="D72" s="666"/>
      <c r="E72" s="666"/>
      <c r="F72" s="666"/>
      <c r="G72" s="666"/>
      <c r="H72" s="666"/>
      <c r="I72" s="666"/>
      <c r="J72" s="666"/>
      <c r="K72" s="666"/>
      <c r="L72" s="666"/>
      <c r="M72" s="666"/>
      <c r="N72" s="666"/>
      <c r="O72" s="667"/>
      <c r="P72" s="195"/>
      <c r="Q72" s="195"/>
      <c r="R72" s="195"/>
      <c r="S72" s="195"/>
      <c r="T72" s="195"/>
      <c r="U72" s="195"/>
      <c r="V72" s="195"/>
      <c r="W72" s="195"/>
      <c r="X72" s="195"/>
      <c r="Y72" s="195"/>
    </row>
    <row r="73" spans="1:25" s="264" customFormat="1" ht="12.75" customHeight="1" x14ac:dyDescent="0.3">
      <c r="A73" s="195"/>
      <c r="B73" s="195"/>
      <c r="C73" s="195"/>
      <c r="D73" s="195"/>
      <c r="E73" s="195"/>
      <c r="F73" s="195"/>
      <c r="G73" s="195"/>
      <c r="H73" s="195"/>
      <c r="I73" s="195"/>
      <c r="J73" s="195"/>
      <c r="K73" s="195"/>
      <c r="L73" s="195"/>
      <c r="M73" s="195"/>
      <c r="N73" s="195"/>
      <c r="O73" s="195"/>
      <c r="P73" s="195"/>
      <c r="Q73" s="195"/>
      <c r="R73" s="195"/>
      <c r="S73" s="195"/>
      <c r="T73" s="195"/>
      <c r="U73" s="195"/>
      <c r="V73" s="195"/>
      <c r="W73" s="195"/>
      <c r="X73" s="195"/>
      <c r="Y73" s="195"/>
    </row>
    <row r="74" spans="1:25" s="264" customFormat="1" ht="12.75" customHeight="1" x14ac:dyDescent="0.3">
      <c r="A74" s="195"/>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row>
    <row r="75" spans="1:25" s="264" customFormat="1" ht="12.75" customHeight="1" x14ac:dyDescent="0.3">
      <c r="A75" s="185"/>
      <c r="B75" s="214" t="s">
        <v>228</v>
      </c>
      <c r="C75" s="185"/>
      <c r="D75" s="185"/>
      <c r="E75" s="185"/>
      <c r="F75" s="195"/>
      <c r="G75" s="195"/>
      <c r="H75" s="195"/>
      <c r="I75" s="195"/>
      <c r="J75" s="195"/>
      <c r="K75" s="195"/>
      <c r="L75" s="195"/>
      <c r="M75" s="195"/>
      <c r="N75" s="195"/>
      <c r="O75" s="195"/>
      <c r="P75" s="195"/>
      <c r="Q75" s="195"/>
      <c r="R75" s="195"/>
      <c r="S75" s="195"/>
      <c r="T75" s="195"/>
      <c r="U75" s="195"/>
      <c r="V75" s="195"/>
      <c r="W75" s="195"/>
      <c r="X75" s="195"/>
      <c r="Y75" s="195"/>
    </row>
    <row r="76" spans="1:25" s="264" customFormat="1" ht="12.75" customHeight="1" x14ac:dyDescent="0.3">
      <c r="A76" s="195"/>
      <c r="B76" s="195"/>
      <c r="C76" s="195"/>
      <c r="D76" s="195"/>
      <c r="E76" s="195"/>
      <c r="F76" s="195"/>
      <c r="G76" s="195"/>
      <c r="H76" s="195"/>
      <c r="I76" s="195"/>
      <c r="J76" s="195"/>
      <c r="K76" s="195"/>
      <c r="L76" s="195"/>
      <c r="M76" s="195"/>
      <c r="N76" s="195"/>
      <c r="O76" s="195"/>
      <c r="P76" s="195"/>
      <c r="Q76" s="195"/>
      <c r="R76" s="195"/>
      <c r="S76" s="195"/>
      <c r="T76" s="195"/>
      <c r="U76" s="195"/>
      <c r="V76" s="195"/>
      <c r="W76" s="195"/>
      <c r="X76" s="195"/>
      <c r="Y76" s="195"/>
    </row>
    <row r="77" spans="1:25" s="264" customFormat="1" ht="12.75" customHeight="1" thickBot="1" x14ac:dyDescent="0.35">
      <c r="A77" s="195"/>
      <c r="B77" s="195"/>
      <c r="C77" s="195"/>
      <c r="D77" s="195"/>
      <c r="E77" s="195"/>
      <c r="F77" s="195"/>
      <c r="G77" s="195"/>
      <c r="H77" s="195"/>
      <c r="I77" s="195"/>
      <c r="J77" s="195"/>
      <c r="K77" s="195"/>
      <c r="L77" s="195"/>
      <c r="M77" s="195"/>
      <c r="N77" s="195"/>
      <c r="O77" s="195"/>
      <c r="P77" s="195"/>
      <c r="Q77" s="195"/>
      <c r="R77" s="195"/>
      <c r="S77" s="195"/>
      <c r="T77" s="195"/>
      <c r="U77" s="195"/>
      <c r="V77" s="195"/>
      <c r="W77" s="195"/>
      <c r="X77" s="195"/>
      <c r="Y77" s="195"/>
    </row>
    <row r="78" spans="1:25" s="264" customFormat="1" ht="12.75" customHeight="1" thickBot="1" x14ac:dyDescent="0.35">
      <c r="A78" s="195"/>
      <c r="B78" s="348"/>
      <c r="C78" s="349"/>
      <c r="D78" s="349"/>
      <c r="E78" s="678" t="s">
        <v>83</v>
      </c>
      <c r="F78" s="678"/>
      <c r="G78" s="678"/>
      <c r="H78" s="678" t="s">
        <v>212</v>
      </c>
      <c r="I78" s="678"/>
      <c r="J78" s="679"/>
      <c r="K78" s="195"/>
      <c r="L78" s="195"/>
      <c r="M78" s="195"/>
      <c r="N78" s="195"/>
      <c r="O78" s="195"/>
      <c r="P78" s="195"/>
      <c r="Q78" s="195"/>
      <c r="R78" s="195"/>
      <c r="S78" s="195"/>
      <c r="T78" s="195"/>
      <c r="U78" s="195"/>
      <c r="V78" s="195"/>
      <c r="W78" s="195"/>
      <c r="X78" s="195"/>
      <c r="Y78" s="195"/>
    </row>
    <row r="79" spans="1:25" s="264" customFormat="1" ht="12.75" customHeight="1" x14ac:dyDescent="0.3">
      <c r="A79" s="195"/>
      <c r="B79" s="348" t="s">
        <v>102</v>
      </c>
      <c r="C79" s="349" t="s">
        <v>103</v>
      </c>
      <c r="D79" s="349" t="s">
        <v>109</v>
      </c>
      <c r="E79" s="349" t="s">
        <v>99</v>
      </c>
      <c r="F79" s="349" t="s">
        <v>100</v>
      </c>
      <c r="G79" s="349" t="s">
        <v>101</v>
      </c>
      <c r="H79" s="349" t="s">
        <v>104</v>
      </c>
      <c r="I79" s="349" t="s">
        <v>106</v>
      </c>
      <c r="J79" s="350" t="s">
        <v>105</v>
      </c>
      <c r="K79" s="195"/>
      <c r="L79" s="195"/>
      <c r="M79" s="195"/>
      <c r="N79" s="195"/>
      <c r="O79" s="195"/>
      <c r="P79" s="195"/>
      <c r="Q79" s="195"/>
      <c r="R79" s="195"/>
      <c r="S79" s="195"/>
      <c r="T79" s="195"/>
      <c r="U79" s="195"/>
      <c r="V79" s="195"/>
      <c r="W79" s="195"/>
      <c r="X79" s="195"/>
      <c r="Y79" s="195"/>
    </row>
    <row r="80" spans="1:25" s="264" customFormat="1" ht="12.75" customHeight="1" x14ac:dyDescent="0.3">
      <c r="A80" s="195"/>
      <c r="B80" s="470" t="s">
        <v>477</v>
      </c>
      <c r="C80" s="73" t="s">
        <v>112</v>
      </c>
      <c r="D80" s="351"/>
      <c r="E80" s="354"/>
      <c r="F80" s="354"/>
      <c r="G80" s="354"/>
      <c r="H80" s="354"/>
      <c r="I80" s="354"/>
      <c r="J80" s="355"/>
      <c r="K80" s="195"/>
      <c r="L80" s="195"/>
      <c r="M80" s="195"/>
      <c r="N80" s="195"/>
      <c r="O80" s="195"/>
      <c r="P80" s="195"/>
      <c r="Q80" s="195"/>
      <c r="R80" s="195"/>
      <c r="S80" s="195"/>
      <c r="T80" s="195"/>
      <c r="U80" s="195"/>
      <c r="V80" s="195"/>
      <c r="W80" s="195"/>
      <c r="X80" s="195"/>
      <c r="Y80" s="195"/>
    </row>
    <row r="81" spans="1:25" s="264" customFormat="1" ht="12.75" customHeight="1" x14ac:dyDescent="0.3">
      <c r="A81" s="195"/>
      <c r="B81" s="470" t="s">
        <v>511</v>
      </c>
      <c r="C81" s="73" t="s">
        <v>112</v>
      </c>
      <c r="D81" s="351"/>
      <c r="E81" s="354"/>
      <c r="F81" s="354"/>
      <c r="G81" s="354"/>
      <c r="H81" s="354"/>
      <c r="I81" s="354"/>
      <c r="J81" s="355"/>
      <c r="K81" s="195"/>
      <c r="L81" s="195"/>
      <c r="M81" s="195"/>
      <c r="N81" s="195"/>
      <c r="O81" s="195"/>
      <c r="P81" s="195"/>
      <c r="Q81" s="195"/>
      <c r="R81" s="195"/>
      <c r="S81" s="195"/>
      <c r="T81" s="195"/>
      <c r="U81" s="195"/>
      <c r="V81" s="195"/>
      <c r="W81" s="195"/>
      <c r="X81" s="195"/>
      <c r="Y81" s="195"/>
    </row>
    <row r="82" spans="1:25" s="264" customFormat="1" ht="12.75" customHeight="1" x14ac:dyDescent="0.3">
      <c r="A82" s="195"/>
      <c r="B82" s="470" t="s">
        <v>63</v>
      </c>
      <c r="C82" s="73" t="s">
        <v>112</v>
      </c>
      <c r="D82" s="351"/>
      <c r="E82" s="354"/>
      <c r="F82" s="354"/>
      <c r="G82" s="354"/>
      <c r="H82" s="354"/>
      <c r="I82" s="354"/>
      <c r="J82" s="355"/>
      <c r="K82" s="195"/>
      <c r="L82" s="195"/>
      <c r="M82" s="195"/>
      <c r="N82" s="195"/>
      <c r="O82" s="195"/>
      <c r="P82" s="195"/>
      <c r="Q82" s="195"/>
      <c r="R82" s="195"/>
      <c r="S82" s="195"/>
      <c r="T82" s="195"/>
      <c r="U82" s="195"/>
      <c r="V82" s="195"/>
      <c r="W82" s="195"/>
      <c r="X82" s="195"/>
      <c r="Y82" s="195"/>
    </row>
    <row r="83" spans="1:25" s="264" customFormat="1" ht="12.75" customHeight="1" x14ac:dyDescent="0.3">
      <c r="A83" s="195"/>
      <c r="B83" s="470" t="s">
        <v>512</v>
      </c>
      <c r="C83" s="73" t="s">
        <v>112</v>
      </c>
      <c r="D83" s="351"/>
      <c r="E83" s="354"/>
      <c r="F83" s="354"/>
      <c r="G83" s="354"/>
      <c r="H83" s="354"/>
      <c r="I83" s="354"/>
      <c r="J83" s="355"/>
      <c r="K83" s="195"/>
      <c r="L83" s="195"/>
      <c r="M83" s="195"/>
      <c r="N83" s="195"/>
      <c r="O83" s="195"/>
      <c r="P83" s="195"/>
      <c r="Q83" s="195"/>
      <c r="R83" s="195"/>
      <c r="S83" s="195"/>
      <c r="T83" s="195"/>
      <c r="U83" s="195"/>
      <c r="V83" s="195"/>
      <c r="W83" s="195"/>
      <c r="X83" s="195"/>
      <c r="Y83" s="195"/>
    </row>
    <row r="84" spans="1:25" s="264" customFormat="1" ht="12.75" customHeight="1" x14ac:dyDescent="0.3">
      <c r="A84" s="195"/>
      <c r="B84" s="470" t="s">
        <v>513</v>
      </c>
      <c r="C84" s="73" t="s">
        <v>112</v>
      </c>
      <c r="D84" s="351"/>
      <c r="E84" s="354"/>
      <c r="F84" s="354"/>
      <c r="G84" s="354"/>
      <c r="H84" s="354"/>
      <c r="I84" s="354"/>
      <c r="J84" s="355"/>
      <c r="K84" s="195"/>
      <c r="L84" s="195"/>
      <c r="M84" s="195"/>
      <c r="N84" s="195"/>
      <c r="O84" s="195"/>
      <c r="P84" s="195"/>
      <c r="Q84" s="195"/>
      <c r="R84" s="195"/>
      <c r="S84" s="195"/>
      <c r="T84" s="195"/>
      <c r="U84" s="195"/>
      <c r="V84" s="195"/>
      <c r="W84" s="195"/>
      <c r="X84" s="195"/>
      <c r="Y84" s="195"/>
    </row>
    <row r="85" spans="1:25" s="264" customFormat="1" ht="12.75" customHeight="1" x14ac:dyDescent="0.3">
      <c r="A85" s="195"/>
      <c r="B85" s="470" t="s">
        <v>514</v>
      </c>
      <c r="C85" s="73" t="s">
        <v>112</v>
      </c>
      <c r="D85" s="351"/>
      <c r="E85" s="354"/>
      <c r="F85" s="354"/>
      <c r="G85" s="354"/>
      <c r="H85" s="354"/>
      <c r="I85" s="354"/>
      <c r="J85" s="355"/>
      <c r="K85" s="195"/>
      <c r="L85" s="195"/>
      <c r="M85" s="195"/>
      <c r="N85" s="195"/>
      <c r="O85" s="195"/>
      <c r="P85" s="195"/>
      <c r="Q85" s="195"/>
      <c r="R85" s="195"/>
      <c r="S85" s="195"/>
      <c r="T85" s="195"/>
      <c r="U85" s="195"/>
      <c r="V85" s="195"/>
      <c r="W85" s="195"/>
      <c r="X85" s="195"/>
      <c r="Y85" s="195"/>
    </row>
    <row r="86" spans="1:25" s="264" customFormat="1" ht="12.75" customHeight="1" x14ac:dyDescent="0.3">
      <c r="A86" s="195"/>
      <c r="B86" s="470" t="s">
        <v>515</v>
      </c>
      <c r="C86" s="73" t="s">
        <v>112</v>
      </c>
      <c r="D86" s="351"/>
      <c r="E86" s="354"/>
      <c r="F86" s="354"/>
      <c r="G86" s="354"/>
      <c r="H86" s="354"/>
      <c r="I86" s="354"/>
      <c r="J86" s="355"/>
      <c r="K86" s="195"/>
      <c r="L86" s="195"/>
      <c r="M86" s="195"/>
      <c r="N86" s="195"/>
      <c r="O86" s="195"/>
      <c r="P86" s="195"/>
      <c r="Q86" s="195"/>
      <c r="R86" s="195"/>
      <c r="S86" s="195"/>
      <c r="T86" s="195"/>
      <c r="U86" s="195"/>
      <c r="V86" s="195"/>
      <c r="W86" s="195"/>
      <c r="X86" s="195"/>
      <c r="Y86" s="195"/>
    </row>
    <row r="87" spans="1:25" s="264" customFormat="1" ht="12.75" customHeight="1" x14ac:dyDescent="0.3">
      <c r="A87" s="195"/>
      <c r="B87" s="470" t="s">
        <v>497</v>
      </c>
      <c r="C87" s="73" t="s">
        <v>112</v>
      </c>
      <c r="D87" s="351"/>
      <c r="E87" s="354"/>
      <c r="F87" s="354"/>
      <c r="G87" s="354"/>
      <c r="H87" s="354"/>
      <c r="I87" s="354"/>
      <c r="J87" s="355"/>
      <c r="K87" s="195"/>
      <c r="L87" s="195"/>
      <c r="M87" s="195"/>
      <c r="N87" s="195"/>
      <c r="O87" s="195"/>
      <c r="P87" s="195"/>
      <c r="Q87" s="195"/>
      <c r="R87" s="195"/>
      <c r="S87" s="195"/>
      <c r="T87" s="195"/>
      <c r="U87" s="195"/>
      <c r="V87" s="195"/>
      <c r="W87" s="195"/>
      <c r="X87" s="195"/>
      <c r="Y87" s="195"/>
    </row>
    <row r="88" spans="1:25" s="264" customFormat="1" ht="12.75" customHeight="1" x14ac:dyDescent="0.3">
      <c r="A88" s="195"/>
      <c r="B88" s="470" t="s">
        <v>498</v>
      </c>
      <c r="C88" s="73" t="s">
        <v>112</v>
      </c>
      <c r="D88" s="351"/>
      <c r="E88" s="354"/>
      <c r="F88" s="354"/>
      <c r="G88" s="354"/>
      <c r="H88" s="354"/>
      <c r="I88" s="354"/>
      <c r="J88" s="355"/>
      <c r="K88" s="195"/>
      <c r="L88" s="195"/>
      <c r="M88" s="195"/>
      <c r="N88" s="195"/>
      <c r="O88" s="195"/>
      <c r="P88" s="195"/>
      <c r="Q88" s="195"/>
      <c r="R88" s="195"/>
      <c r="S88" s="195"/>
      <c r="T88" s="195"/>
      <c r="U88" s="195"/>
      <c r="V88" s="195"/>
      <c r="W88" s="195"/>
      <c r="X88" s="195"/>
      <c r="Y88" s="195"/>
    </row>
    <row r="89" spans="1:25" s="264" customFormat="1" ht="12.75" customHeight="1" x14ac:dyDescent="0.3">
      <c r="A89" s="195"/>
      <c r="B89" s="470" t="s">
        <v>499</v>
      </c>
      <c r="C89" s="73" t="s">
        <v>112</v>
      </c>
      <c r="D89" s="351"/>
      <c r="E89" s="354"/>
      <c r="F89" s="354"/>
      <c r="G89" s="354"/>
      <c r="H89" s="354"/>
      <c r="I89" s="354"/>
      <c r="J89" s="355"/>
      <c r="K89" s="195"/>
      <c r="L89" s="195"/>
      <c r="M89" s="195"/>
      <c r="N89" s="195"/>
      <c r="O89" s="195"/>
      <c r="P89" s="195"/>
      <c r="Q89" s="195"/>
      <c r="R89" s="195"/>
      <c r="S89" s="195"/>
      <c r="T89" s="195"/>
      <c r="U89" s="195"/>
      <c r="V89" s="195"/>
      <c r="W89" s="195"/>
      <c r="X89" s="195"/>
      <c r="Y89" s="195"/>
    </row>
    <row r="90" spans="1:25" s="264" customFormat="1" ht="12.75" customHeight="1" x14ac:dyDescent="0.3">
      <c r="A90" s="195"/>
      <c r="B90" s="470" t="s">
        <v>500</v>
      </c>
      <c r="C90" s="73" t="s">
        <v>112</v>
      </c>
      <c r="D90" s="351"/>
      <c r="E90" s="354"/>
      <c r="F90" s="354"/>
      <c r="G90" s="354"/>
      <c r="H90" s="354"/>
      <c r="I90" s="354"/>
      <c r="J90" s="355"/>
      <c r="K90" s="195"/>
      <c r="L90" s="195"/>
      <c r="M90" s="195"/>
      <c r="N90" s="195"/>
      <c r="O90" s="195"/>
      <c r="P90" s="195"/>
      <c r="Q90" s="195"/>
      <c r="R90" s="195"/>
      <c r="S90" s="195"/>
      <c r="T90" s="195"/>
      <c r="U90" s="195"/>
      <c r="V90" s="195"/>
      <c r="W90" s="195"/>
      <c r="X90" s="195"/>
      <c r="Y90" s="195"/>
    </row>
    <row r="91" spans="1:25" s="264" customFormat="1" ht="12.75" customHeight="1" x14ac:dyDescent="0.3">
      <c r="A91" s="195"/>
      <c r="B91" s="470" t="s">
        <v>501</v>
      </c>
      <c r="C91" s="73" t="s">
        <v>112</v>
      </c>
      <c r="D91" s="351"/>
      <c r="E91" s="354"/>
      <c r="F91" s="354"/>
      <c r="G91" s="354"/>
      <c r="H91" s="354"/>
      <c r="I91" s="354"/>
      <c r="J91" s="355"/>
      <c r="K91" s="195"/>
      <c r="L91" s="195"/>
      <c r="M91" s="195"/>
      <c r="N91" s="195"/>
      <c r="O91" s="195"/>
      <c r="P91" s="195"/>
      <c r="Q91" s="195"/>
      <c r="R91" s="195"/>
      <c r="S91" s="195"/>
      <c r="T91" s="195"/>
      <c r="U91" s="195"/>
      <c r="V91" s="195"/>
      <c r="W91" s="195"/>
      <c r="X91" s="195"/>
      <c r="Y91" s="195"/>
    </row>
    <row r="92" spans="1:25" s="264" customFormat="1" ht="12.75" customHeight="1" x14ac:dyDescent="0.3">
      <c r="A92" s="195"/>
      <c r="B92" s="470" t="s">
        <v>502</v>
      </c>
      <c r="C92" s="73" t="s">
        <v>112</v>
      </c>
      <c r="D92" s="351"/>
      <c r="E92" s="354"/>
      <c r="F92" s="354"/>
      <c r="G92" s="354"/>
      <c r="H92" s="354"/>
      <c r="I92" s="354"/>
      <c r="J92" s="355"/>
      <c r="K92" s="195"/>
      <c r="L92" s="195"/>
      <c r="M92" s="195"/>
      <c r="N92" s="195"/>
      <c r="O92" s="195"/>
      <c r="P92" s="195"/>
      <c r="Q92" s="195"/>
      <c r="R92" s="195"/>
      <c r="S92" s="195"/>
      <c r="T92" s="195"/>
      <c r="U92" s="195"/>
      <c r="V92" s="195"/>
      <c r="W92" s="195"/>
      <c r="X92" s="195"/>
      <c r="Y92" s="195"/>
    </row>
    <row r="93" spans="1:25" s="264" customFormat="1" ht="12.75" customHeight="1" x14ac:dyDescent="0.3">
      <c r="A93" s="195"/>
      <c r="B93" s="470" t="s">
        <v>503</v>
      </c>
      <c r="C93" s="73" t="s">
        <v>112</v>
      </c>
      <c r="D93" s="351"/>
      <c r="E93" s="354"/>
      <c r="F93" s="354"/>
      <c r="G93" s="354"/>
      <c r="H93" s="354"/>
      <c r="I93" s="354"/>
      <c r="J93" s="355"/>
      <c r="K93" s="195"/>
      <c r="L93" s="195"/>
      <c r="M93" s="195"/>
      <c r="N93" s="195"/>
      <c r="O93" s="195"/>
      <c r="P93" s="195"/>
      <c r="Q93" s="195"/>
      <c r="R93" s="195"/>
      <c r="S93" s="195"/>
      <c r="T93" s="195"/>
      <c r="U93" s="195"/>
      <c r="V93" s="195"/>
      <c r="W93" s="195"/>
      <c r="X93" s="195"/>
      <c r="Y93" s="195"/>
    </row>
    <row r="94" spans="1:25" s="264" customFormat="1" ht="12.75" customHeight="1" x14ac:dyDescent="0.3">
      <c r="A94" s="195"/>
      <c r="B94" s="470" t="s">
        <v>504</v>
      </c>
      <c r="C94" s="73" t="s">
        <v>112</v>
      </c>
      <c r="D94" s="351"/>
      <c r="E94" s="354"/>
      <c r="F94" s="354"/>
      <c r="G94" s="354"/>
      <c r="H94" s="354"/>
      <c r="I94" s="354"/>
      <c r="J94" s="355"/>
      <c r="K94" s="195"/>
      <c r="L94" s="195"/>
      <c r="M94" s="195"/>
      <c r="N94" s="195"/>
      <c r="O94" s="195"/>
      <c r="P94" s="195"/>
      <c r="Q94" s="195"/>
      <c r="R94" s="195"/>
      <c r="S94" s="195"/>
      <c r="T94" s="195"/>
      <c r="U94" s="195"/>
      <c r="V94" s="195"/>
      <c r="W94" s="195"/>
      <c r="X94" s="195"/>
      <c r="Y94" s="195"/>
    </row>
    <row r="95" spans="1:25" s="264" customFormat="1" ht="12.75" customHeight="1" x14ac:dyDescent="0.3">
      <c r="A95" s="195"/>
      <c r="B95" s="470" t="s">
        <v>505</v>
      </c>
      <c r="C95" s="73" t="s">
        <v>112</v>
      </c>
      <c r="D95" s="351"/>
      <c r="E95" s="354"/>
      <c r="F95" s="354"/>
      <c r="G95" s="354"/>
      <c r="H95" s="354"/>
      <c r="I95" s="354"/>
      <c r="J95" s="355"/>
      <c r="K95" s="195"/>
      <c r="L95" s="195"/>
      <c r="M95" s="195"/>
      <c r="N95" s="195"/>
      <c r="O95" s="195"/>
      <c r="P95" s="195"/>
      <c r="Q95" s="195"/>
      <c r="R95" s="195"/>
      <c r="S95" s="195"/>
      <c r="T95" s="195"/>
      <c r="U95" s="195"/>
      <c r="V95" s="195"/>
      <c r="W95" s="195"/>
      <c r="X95" s="195"/>
      <c r="Y95" s="195"/>
    </row>
    <row r="96" spans="1:25" s="264" customFormat="1" ht="12.75" customHeight="1" x14ac:dyDescent="0.3">
      <c r="A96" s="195"/>
      <c r="B96" s="470" t="s">
        <v>506</v>
      </c>
      <c r="C96" s="73" t="s">
        <v>112</v>
      </c>
      <c r="D96" s="351"/>
      <c r="E96" s="354"/>
      <c r="F96" s="354"/>
      <c r="G96" s="354"/>
      <c r="H96" s="354"/>
      <c r="I96" s="354"/>
      <c r="J96" s="355"/>
      <c r="K96" s="195"/>
      <c r="L96" s="195"/>
      <c r="M96" s="195"/>
      <c r="N96" s="195"/>
      <c r="O96" s="195"/>
      <c r="P96" s="195"/>
      <c r="Q96" s="195"/>
      <c r="R96" s="195"/>
      <c r="S96" s="195"/>
      <c r="T96" s="195"/>
      <c r="U96" s="195"/>
      <c r="V96" s="195"/>
      <c r="W96" s="195"/>
      <c r="X96" s="195"/>
      <c r="Y96" s="195"/>
    </row>
    <row r="97" spans="1:25" s="264" customFormat="1" ht="12.75" customHeight="1" x14ac:dyDescent="0.3">
      <c r="A97" s="195"/>
      <c r="B97" s="470" t="s">
        <v>507</v>
      </c>
      <c r="C97" s="73" t="s">
        <v>112</v>
      </c>
      <c r="D97" s="351"/>
      <c r="E97" s="354"/>
      <c r="F97" s="354"/>
      <c r="G97" s="354"/>
      <c r="H97" s="354"/>
      <c r="I97" s="354"/>
      <c r="J97" s="355"/>
      <c r="K97" s="195"/>
      <c r="L97" s="195"/>
      <c r="M97" s="195"/>
      <c r="N97" s="195"/>
      <c r="O97" s="195"/>
      <c r="P97" s="195"/>
      <c r="Q97" s="195"/>
      <c r="R97" s="195"/>
      <c r="S97" s="195"/>
      <c r="T97" s="195"/>
      <c r="U97" s="195"/>
      <c r="V97" s="195"/>
      <c r="W97" s="195"/>
      <c r="X97" s="195"/>
      <c r="Y97" s="195"/>
    </row>
    <row r="98" spans="1:25" s="264" customFormat="1" ht="12.75" customHeight="1" x14ac:dyDescent="0.3">
      <c r="A98" s="195"/>
      <c r="B98" s="470" t="s">
        <v>508</v>
      </c>
      <c r="C98" s="73" t="s">
        <v>112</v>
      </c>
      <c r="D98" s="351"/>
      <c r="E98" s="354"/>
      <c r="F98" s="354"/>
      <c r="G98" s="354"/>
      <c r="H98" s="354"/>
      <c r="I98" s="354"/>
      <c r="J98" s="355"/>
      <c r="K98" s="195"/>
      <c r="L98" s="195"/>
      <c r="M98" s="195"/>
      <c r="N98" s="195"/>
      <c r="O98" s="195"/>
      <c r="P98" s="195"/>
      <c r="Q98" s="195"/>
      <c r="R98" s="195"/>
      <c r="S98" s="195"/>
      <c r="T98" s="195"/>
      <c r="U98" s="195"/>
      <c r="V98" s="195"/>
      <c r="W98" s="195"/>
      <c r="X98" s="195"/>
      <c r="Y98" s="195"/>
    </row>
    <row r="99" spans="1:25" s="264" customFormat="1" ht="12.75" customHeight="1" x14ac:dyDescent="0.3">
      <c r="A99" s="195"/>
      <c r="B99" s="470" t="s">
        <v>509</v>
      </c>
      <c r="C99" s="73" t="s">
        <v>112</v>
      </c>
      <c r="D99" s="351"/>
      <c r="E99" s="354"/>
      <c r="F99" s="354"/>
      <c r="G99" s="354"/>
      <c r="H99" s="354"/>
      <c r="I99" s="354"/>
      <c r="J99" s="355"/>
      <c r="K99" s="195"/>
      <c r="L99" s="195"/>
      <c r="M99" s="195"/>
      <c r="N99" s="195"/>
      <c r="O99" s="195"/>
      <c r="P99" s="195"/>
      <c r="Q99" s="195"/>
      <c r="R99" s="195"/>
      <c r="S99" s="195"/>
      <c r="T99" s="195"/>
      <c r="U99" s="195"/>
      <c r="V99" s="195"/>
      <c r="W99" s="195"/>
      <c r="X99" s="195"/>
      <c r="Y99" s="195"/>
    </row>
    <row r="100" spans="1:25" s="264" customFormat="1" ht="12.75" customHeight="1" thickBot="1" x14ac:dyDescent="0.35">
      <c r="A100" s="195"/>
      <c r="B100" s="471" t="s">
        <v>510</v>
      </c>
      <c r="C100" s="472" t="s">
        <v>112</v>
      </c>
      <c r="D100" s="357"/>
      <c r="E100" s="360"/>
      <c r="F100" s="360"/>
      <c r="G100" s="360"/>
      <c r="H100" s="360"/>
      <c r="I100" s="360"/>
      <c r="J100" s="361"/>
      <c r="K100" s="195"/>
      <c r="L100" s="195"/>
      <c r="M100" s="195"/>
      <c r="N100" s="195"/>
      <c r="O100" s="195"/>
      <c r="P100" s="195"/>
      <c r="Q100" s="195"/>
      <c r="R100" s="195"/>
      <c r="S100" s="195"/>
      <c r="T100" s="195"/>
      <c r="U100" s="195"/>
      <c r="V100" s="195"/>
      <c r="W100" s="195"/>
      <c r="X100" s="195"/>
      <c r="Y100" s="195"/>
    </row>
    <row r="101" spans="1:25" s="264" customFormat="1" ht="12.75" customHeight="1" x14ac:dyDescent="0.3">
      <c r="A101" s="195"/>
      <c r="B101" s="201" t="s">
        <v>574</v>
      </c>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row>
    <row r="102" spans="1:25" s="264" customFormat="1" ht="12.75" customHeight="1" x14ac:dyDescent="0.3">
      <c r="A102" s="195"/>
      <c r="B102" s="195"/>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row>
    <row r="103" spans="1:25" s="264" customFormat="1" ht="12.75" customHeight="1" x14ac:dyDescent="0.3">
      <c r="A103" s="185"/>
      <c r="B103" s="214" t="s">
        <v>70</v>
      </c>
      <c r="C103" s="185"/>
      <c r="D103" s="185"/>
      <c r="E103" s="185"/>
      <c r="F103" s="195"/>
      <c r="G103" s="195"/>
      <c r="H103" s="195"/>
      <c r="I103" s="195"/>
      <c r="J103" s="195"/>
      <c r="K103" s="195"/>
      <c r="L103" s="195"/>
      <c r="M103" s="195"/>
      <c r="N103" s="195"/>
      <c r="O103" s="195"/>
      <c r="P103" s="195"/>
      <c r="Q103" s="195"/>
      <c r="R103" s="195"/>
      <c r="S103" s="195"/>
      <c r="T103" s="195"/>
      <c r="U103" s="195"/>
      <c r="V103" s="195"/>
      <c r="W103" s="195"/>
      <c r="X103" s="195"/>
      <c r="Y103" s="195"/>
    </row>
    <row r="104" spans="1:25" s="264" customFormat="1" ht="12.75" customHeight="1" thickBot="1" x14ac:dyDescent="0.35">
      <c r="A104" s="195"/>
      <c r="B104" s="195"/>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row>
    <row r="105" spans="1:25" s="264" customFormat="1" ht="12.75" customHeight="1" thickBot="1" x14ac:dyDescent="0.35">
      <c r="A105" s="195"/>
      <c r="B105" s="348"/>
      <c r="C105" s="349"/>
      <c r="D105" s="349"/>
      <c r="E105" s="678" t="s">
        <v>83</v>
      </c>
      <c r="F105" s="678"/>
      <c r="G105" s="678"/>
      <c r="H105" s="678" t="s">
        <v>212</v>
      </c>
      <c r="I105" s="678"/>
      <c r="J105" s="679"/>
      <c r="K105" s="195"/>
      <c r="L105" s="195"/>
      <c r="M105" s="195"/>
      <c r="N105" s="195"/>
      <c r="O105" s="195"/>
      <c r="P105" s="195"/>
      <c r="Q105" s="195"/>
      <c r="R105" s="195"/>
      <c r="S105" s="195"/>
      <c r="T105" s="195"/>
      <c r="U105" s="195"/>
      <c r="V105" s="195"/>
      <c r="W105" s="195"/>
      <c r="X105" s="195"/>
      <c r="Y105" s="195"/>
    </row>
    <row r="106" spans="1:25" s="264" customFormat="1" ht="12.75" customHeight="1" x14ac:dyDescent="0.3">
      <c r="A106" s="195"/>
      <c r="B106" s="348" t="s">
        <v>102</v>
      </c>
      <c r="C106" s="349" t="s">
        <v>103</v>
      </c>
      <c r="D106" s="349" t="s">
        <v>109</v>
      </c>
      <c r="E106" s="349" t="s">
        <v>99</v>
      </c>
      <c r="F106" s="349" t="s">
        <v>100</v>
      </c>
      <c r="G106" s="349" t="s">
        <v>101</v>
      </c>
      <c r="H106" s="349" t="s">
        <v>104</v>
      </c>
      <c r="I106" s="349" t="s">
        <v>106</v>
      </c>
      <c r="J106" s="350" t="s">
        <v>105</v>
      </c>
      <c r="K106" s="195"/>
      <c r="L106" s="195"/>
      <c r="M106" s="195"/>
      <c r="N106" s="195"/>
      <c r="O106" s="195"/>
      <c r="P106" s="195"/>
      <c r="Q106" s="195"/>
      <c r="R106" s="195"/>
      <c r="S106" s="195"/>
      <c r="T106" s="195"/>
      <c r="U106" s="195"/>
      <c r="V106" s="195"/>
      <c r="W106" s="195"/>
      <c r="X106" s="195"/>
      <c r="Y106" s="195"/>
    </row>
    <row r="107" spans="1:25" s="264" customFormat="1" ht="12.75" customHeight="1" x14ac:dyDescent="0.3">
      <c r="A107" s="195"/>
      <c r="B107" s="344" t="s">
        <v>497</v>
      </c>
      <c r="C107" s="351" t="s">
        <v>76</v>
      </c>
      <c r="D107" s="352" t="s">
        <v>230</v>
      </c>
      <c r="E107" s="353"/>
      <c r="F107" s="354"/>
      <c r="G107" s="355"/>
      <c r="H107" s="356"/>
      <c r="I107" s="354"/>
      <c r="J107" s="355"/>
      <c r="K107" s="195"/>
      <c r="L107" s="195"/>
      <c r="M107" s="195"/>
      <c r="N107" s="195"/>
      <c r="O107" s="195"/>
      <c r="P107" s="195"/>
      <c r="Q107" s="195"/>
      <c r="R107" s="195"/>
      <c r="S107" s="195"/>
      <c r="T107" s="195"/>
      <c r="U107" s="195"/>
      <c r="V107" s="195"/>
      <c r="W107" s="195"/>
      <c r="X107" s="195"/>
      <c r="Y107" s="195"/>
    </row>
    <row r="108" spans="1:25" s="264" customFormat="1" ht="12.75" customHeight="1" x14ac:dyDescent="0.3">
      <c r="A108" s="195"/>
      <c r="B108" s="344" t="s">
        <v>498</v>
      </c>
      <c r="C108" s="351" t="s">
        <v>76</v>
      </c>
      <c r="D108" s="352" t="s">
        <v>231</v>
      </c>
      <c r="E108" s="353"/>
      <c r="F108" s="354"/>
      <c r="G108" s="355"/>
      <c r="H108" s="356"/>
      <c r="I108" s="354"/>
      <c r="J108" s="355"/>
      <c r="K108" s="195"/>
      <c r="L108" s="195"/>
      <c r="M108" s="195"/>
      <c r="N108" s="195"/>
      <c r="O108" s="195"/>
      <c r="P108" s="195"/>
      <c r="Q108" s="195"/>
      <c r="R108" s="195"/>
      <c r="S108" s="195"/>
      <c r="T108" s="195"/>
      <c r="U108" s="195"/>
      <c r="V108" s="195"/>
      <c r="W108" s="195"/>
      <c r="X108" s="195"/>
      <c r="Y108" s="195"/>
    </row>
    <row r="109" spans="1:25" s="264" customFormat="1" ht="12.75" customHeight="1" x14ac:dyDescent="0.3">
      <c r="A109" s="195"/>
      <c r="B109" s="344" t="s">
        <v>499</v>
      </c>
      <c r="C109" s="351" t="s">
        <v>76</v>
      </c>
      <c r="D109" s="352" t="s">
        <v>232</v>
      </c>
      <c r="E109" s="353"/>
      <c r="F109" s="354"/>
      <c r="G109" s="355"/>
      <c r="H109" s="356"/>
      <c r="I109" s="354"/>
      <c r="J109" s="355"/>
      <c r="K109" s="195"/>
      <c r="L109" s="195"/>
      <c r="M109" s="195"/>
      <c r="N109" s="195"/>
      <c r="O109" s="195"/>
      <c r="P109" s="195"/>
      <c r="Q109" s="195"/>
      <c r="R109" s="195"/>
      <c r="S109" s="195"/>
      <c r="T109" s="195"/>
      <c r="U109" s="195"/>
      <c r="V109" s="195"/>
      <c r="W109" s="195"/>
      <c r="X109" s="195"/>
      <c r="Y109" s="195"/>
    </row>
    <row r="110" spans="1:25" s="264" customFormat="1" ht="12.75" customHeight="1" x14ac:dyDescent="0.3">
      <c r="A110" s="195"/>
      <c r="B110" s="344" t="s">
        <v>500</v>
      </c>
      <c r="C110" s="351" t="s">
        <v>76</v>
      </c>
      <c r="D110" s="352" t="s">
        <v>233</v>
      </c>
      <c r="E110" s="353"/>
      <c r="F110" s="354"/>
      <c r="G110" s="355"/>
      <c r="H110" s="356"/>
      <c r="I110" s="354"/>
      <c r="J110" s="355"/>
      <c r="K110" s="195"/>
      <c r="L110" s="195"/>
      <c r="M110" s="195"/>
      <c r="N110" s="195"/>
      <c r="O110" s="195"/>
      <c r="P110" s="195"/>
      <c r="Q110" s="195"/>
      <c r="R110" s="195"/>
      <c r="S110" s="195"/>
      <c r="T110" s="195"/>
      <c r="U110" s="195"/>
      <c r="V110" s="195"/>
      <c r="W110" s="195"/>
      <c r="X110" s="195"/>
      <c r="Y110" s="195"/>
    </row>
    <row r="111" spans="1:25" s="264" customFormat="1" ht="12.75" customHeight="1" x14ac:dyDescent="0.3">
      <c r="A111" s="195"/>
      <c r="B111" s="344" t="s">
        <v>501</v>
      </c>
      <c r="C111" s="351" t="s">
        <v>76</v>
      </c>
      <c r="D111" s="352" t="s">
        <v>234</v>
      </c>
      <c r="E111" s="353"/>
      <c r="F111" s="354"/>
      <c r="G111" s="355"/>
      <c r="H111" s="356"/>
      <c r="I111" s="354"/>
      <c r="J111" s="355"/>
      <c r="K111" s="195"/>
      <c r="L111" s="195"/>
      <c r="M111" s="195"/>
      <c r="N111" s="195"/>
      <c r="O111" s="195"/>
      <c r="P111" s="195"/>
      <c r="Q111" s="195"/>
      <c r="R111" s="195"/>
      <c r="S111" s="195"/>
      <c r="T111" s="195"/>
      <c r="U111" s="195"/>
      <c r="V111" s="195"/>
      <c r="W111" s="195"/>
      <c r="X111" s="195"/>
      <c r="Y111" s="195"/>
    </row>
    <row r="112" spans="1:25" s="264" customFormat="1" ht="12.75" customHeight="1" x14ac:dyDescent="0.3">
      <c r="A112" s="195"/>
      <c r="B112" s="344" t="s">
        <v>502</v>
      </c>
      <c r="C112" s="351" t="s">
        <v>76</v>
      </c>
      <c r="D112" s="352" t="s">
        <v>235</v>
      </c>
      <c r="E112" s="353"/>
      <c r="F112" s="354"/>
      <c r="G112" s="355"/>
      <c r="H112" s="356"/>
      <c r="I112" s="354"/>
      <c r="J112" s="355"/>
      <c r="K112" s="195"/>
      <c r="L112" s="195"/>
      <c r="M112" s="195"/>
      <c r="N112" s="195"/>
      <c r="O112" s="195"/>
      <c r="P112" s="195"/>
      <c r="Q112" s="195"/>
      <c r="R112" s="195"/>
      <c r="S112" s="195"/>
      <c r="T112" s="195"/>
      <c r="U112" s="195"/>
      <c r="V112" s="195"/>
      <c r="W112" s="195"/>
      <c r="X112" s="195"/>
      <c r="Y112" s="195"/>
    </row>
    <row r="113" spans="1:25" s="264" customFormat="1" ht="12.75" customHeight="1" x14ac:dyDescent="0.3">
      <c r="A113" s="195"/>
      <c r="B113" s="344" t="s">
        <v>503</v>
      </c>
      <c r="C113" s="351" t="s">
        <v>76</v>
      </c>
      <c r="D113" s="352" t="s">
        <v>236</v>
      </c>
      <c r="E113" s="353"/>
      <c r="F113" s="354"/>
      <c r="G113" s="355"/>
      <c r="H113" s="356"/>
      <c r="I113" s="354"/>
      <c r="J113" s="355"/>
      <c r="K113" s="195"/>
      <c r="L113" s="195"/>
      <c r="M113" s="195"/>
      <c r="N113" s="195"/>
      <c r="O113" s="195"/>
      <c r="P113" s="195"/>
      <c r="Q113" s="195"/>
      <c r="R113" s="195"/>
      <c r="S113" s="195"/>
      <c r="T113" s="195"/>
      <c r="U113" s="195"/>
      <c r="V113" s="195"/>
      <c r="W113" s="195"/>
      <c r="X113" s="195"/>
      <c r="Y113" s="195"/>
    </row>
    <row r="114" spans="1:25" s="264" customFormat="1" ht="12.75" customHeight="1" x14ac:dyDescent="0.3">
      <c r="A114" s="195"/>
      <c r="B114" s="344" t="s">
        <v>504</v>
      </c>
      <c r="C114" s="351" t="s">
        <v>76</v>
      </c>
      <c r="D114" s="352" t="s">
        <v>237</v>
      </c>
      <c r="E114" s="353"/>
      <c r="F114" s="354"/>
      <c r="G114" s="355"/>
      <c r="H114" s="356"/>
      <c r="I114" s="354"/>
      <c r="J114" s="355"/>
      <c r="K114" s="195"/>
      <c r="L114" s="195"/>
      <c r="M114" s="195"/>
      <c r="N114" s="195"/>
      <c r="O114" s="195"/>
      <c r="P114" s="195"/>
      <c r="Q114" s="195"/>
      <c r="R114" s="195"/>
      <c r="S114" s="195"/>
      <c r="T114" s="195"/>
      <c r="U114" s="195"/>
      <c r="V114" s="195"/>
      <c r="W114" s="195"/>
      <c r="X114" s="195"/>
      <c r="Y114" s="195"/>
    </row>
    <row r="115" spans="1:25" s="264" customFormat="1" ht="12.75" customHeight="1" x14ac:dyDescent="0.3">
      <c r="A115" s="195"/>
      <c r="B115" s="344" t="s">
        <v>505</v>
      </c>
      <c r="C115" s="351" t="s">
        <v>76</v>
      </c>
      <c r="D115" s="352" t="s">
        <v>238</v>
      </c>
      <c r="E115" s="353"/>
      <c r="F115" s="354"/>
      <c r="G115" s="355"/>
      <c r="H115" s="356"/>
      <c r="I115" s="354"/>
      <c r="J115" s="355"/>
      <c r="K115" s="195"/>
      <c r="L115" s="195"/>
      <c r="M115" s="195"/>
      <c r="N115" s="195"/>
      <c r="O115" s="195"/>
      <c r="P115" s="195"/>
      <c r="Q115" s="195"/>
      <c r="R115" s="195"/>
      <c r="S115" s="195"/>
      <c r="T115" s="195"/>
      <c r="U115" s="195"/>
      <c r="V115" s="195"/>
      <c r="W115" s="195"/>
      <c r="X115" s="195"/>
      <c r="Y115" s="195"/>
    </row>
    <row r="116" spans="1:25" s="264" customFormat="1" ht="14.4" x14ac:dyDescent="0.3">
      <c r="A116" s="195"/>
      <c r="B116" s="344" t="s">
        <v>506</v>
      </c>
      <c r="C116" s="351" t="s">
        <v>76</v>
      </c>
      <c r="D116" s="352" t="s">
        <v>239</v>
      </c>
      <c r="E116" s="353"/>
      <c r="F116" s="354"/>
      <c r="G116" s="355"/>
      <c r="H116" s="356"/>
      <c r="I116" s="354"/>
      <c r="J116" s="355"/>
      <c r="K116" s="195"/>
      <c r="L116" s="195"/>
      <c r="M116" s="195"/>
      <c r="N116" s="195"/>
      <c r="O116" s="195"/>
      <c r="P116" s="195"/>
      <c r="Q116" s="195"/>
      <c r="R116" s="195"/>
      <c r="S116" s="195"/>
      <c r="T116" s="195"/>
      <c r="U116" s="195"/>
      <c r="V116" s="195"/>
      <c r="W116" s="195"/>
      <c r="X116" s="195"/>
      <c r="Y116" s="195"/>
    </row>
    <row r="117" spans="1:25" s="264" customFormat="1" ht="14.4" x14ac:dyDescent="0.3">
      <c r="A117" s="195"/>
      <c r="B117" s="344" t="s">
        <v>507</v>
      </c>
      <c r="C117" s="351" t="s">
        <v>76</v>
      </c>
      <c r="D117" s="352" t="s">
        <v>240</v>
      </c>
      <c r="E117" s="353"/>
      <c r="F117" s="354"/>
      <c r="G117" s="355"/>
      <c r="H117" s="356"/>
      <c r="I117" s="354"/>
      <c r="J117" s="355"/>
      <c r="K117" s="195"/>
      <c r="L117" s="195"/>
      <c r="M117" s="195"/>
      <c r="N117" s="195"/>
      <c r="O117" s="195"/>
      <c r="P117" s="195"/>
      <c r="Q117" s="195"/>
      <c r="R117" s="195"/>
      <c r="S117" s="195"/>
      <c r="T117" s="195"/>
      <c r="U117" s="195"/>
      <c r="V117" s="195"/>
      <c r="W117" s="195"/>
      <c r="X117" s="195"/>
      <c r="Y117" s="195"/>
    </row>
    <row r="118" spans="1:25" s="264" customFormat="1" ht="14.4" x14ac:dyDescent="0.3">
      <c r="A118" s="195"/>
      <c r="B118" s="344" t="s">
        <v>508</v>
      </c>
      <c r="C118" s="351" t="s">
        <v>76</v>
      </c>
      <c r="D118" s="352"/>
      <c r="E118" s="353"/>
      <c r="F118" s="354"/>
      <c r="G118" s="355"/>
      <c r="H118" s="356"/>
      <c r="I118" s="354"/>
      <c r="J118" s="355"/>
      <c r="K118" s="195"/>
      <c r="L118" s="195"/>
      <c r="M118" s="195"/>
      <c r="N118" s="195"/>
      <c r="O118" s="195"/>
      <c r="P118" s="195"/>
      <c r="Q118" s="195"/>
      <c r="R118" s="195"/>
      <c r="S118" s="195"/>
      <c r="T118" s="195"/>
      <c r="U118" s="195"/>
      <c r="V118" s="195"/>
      <c r="W118" s="195"/>
      <c r="X118" s="195"/>
      <c r="Y118" s="195"/>
    </row>
    <row r="119" spans="1:25" s="264" customFormat="1" ht="14.4" x14ac:dyDescent="0.3">
      <c r="A119" s="195"/>
      <c r="B119" s="344" t="s">
        <v>509</v>
      </c>
      <c r="C119" s="351" t="s">
        <v>76</v>
      </c>
      <c r="D119" s="352"/>
      <c r="E119" s="353"/>
      <c r="F119" s="354"/>
      <c r="G119" s="355"/>
      <c r="H119" s="356"/>
      <c r="I119" s="354"/>
      <c r="J119" s="355"/>
      <c r="K119" s="195"/>
      <c r="L119" s="195"/>
      <c r="M119" s="195"/>
      <c r="N119" s="195"/>
      <c r="O119" s="195"/>
      <c r="P119" s="195"/>
      <c r="Q119" s="195"/>
      <c r="R119" s="195"/>
      <c r="S119" s="195"/>
      <c r="T119" s="195"/>
      <c r="U119" s="195"/>
      <c r="V119" s="195"/>
      <c r="W119" s="195"/>
      <c r="X119" s="195"/>
      <c r="Y119" s="195"/>
    </row>
    <row r="120" spans="1:25" s="264" customFormat="1" ht="15" thickBot="1" x14ac:dyDescent="0.35">
      <c r="A120" s="195"/>
      <c r="B120" s="345" t="s">
        <v>510</v>
      </c>
      <c r="C120" s="357" t="s">
        <v>76</v>
      </c>
      <c r="D120" s="358"/>
      <c r="E120" s="359"/>
      <c r="F120" s="360"/>
      <c r="G120" s="361"/>
      <c r="H120" s="362"/>
      <c r="I120" s="360"/>
      <c r="J120" s="361"/>
      <c r="K120" s="195"/>
      <c r="L120" s="195"/>
      <c r="M120" s="195"/>
      <c r="N120" s="195"/>
      <c r="O120" s="195"/>
      <c r="P120" s="195"/>
      <c r="Q120" s="195"/>
      <c r="R120" s="195"/>
      <c r="S120" s="195"/>
      <c r="T120" s="195"/>
      <c r="U120" s="195"/>
      <c r="V120" s="195"/>
      <c r="W120" s="195"/>
      <c r="X120" s="195"/>
      <c r="Y120" s="195"/>
    </row>
    <row r="121" spans="1:25" s="264" customFormat="1" ht="12.75" customHeight="1" x14ac:dyDescent="0.3">
      <c r="A121" s="195"/>
      <c r="B121" s="201" t="s">
        <v>575</v>
      </c>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row>
    <row r="122" spans="1:25" s="264" customFormat="1" ht="12.75" customHeight="1" x14ac:dyDescent="0.3">
      <c r="A122" s="195"/>
      <c r="B122" s="195"/>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row>
    <row r="123" spans="1:25" s="264" customFormat="1" ht="12.75" customHeight="1" x14ac:dyDescent="0.3">
      <c r="A123" s="185"/>
      <c r="B123" s="214" t="s">
        <v>229</v>
      </c>
      <c r="C123" s="185"/>
      <c r="D123" s="185"/>
      <c r="E123" s="185"/>
      <c r="F123" s="195"/>
      <c r="G123" s="195"/>
      <c r="H123" s="195"/>
      <c r="I123" s="195"/>
      <c r="J123" s="195"/>
      <c r="K123" s="195"/>
      <c r="L123" s="195"/>
      <c r="M123" s="195"/>
      <c r="N123" s="195"/>
      <c r="O123" s="195"/>
      <c r="P123" s="195"/>
      <c r="Q123" s="195"/>
      <c r="R123" s="195"/>
      <c r="S123" s="195"/>
      <c r="T123" s="195"/>
      <c r="U123" s="195"/>
      <c r="V123" s="195"/>
      <c r="W123" s="195"/>
      <c r="X123" s="195"/>
      <c r="Y123" s="195"/>
    </row>
    <row r="124" spans="1:25" s="264" customFormat="1" ht="12.75" customHeight="1" thickBot="1" x14ac:dyDescent="0.35">
      <c r="A124" s="195"/>
      <c r="B124" s="195"/>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row>
    <row r="125" spans="1:25" s="264" customFormat="1" ht="12.75" customHeight="1" thickBot="1" x14ac:dyDescent="0.35">
      <c r="A125" s="195"/>
      <c r="B125" s="348"/>
      <c r="C125" s="349"/>
      <c r="D125" s="349"/>
      <c r="E125" s="678" t="s">
        <v>83</v>
      </c>
      <c r="F125" s="678"/>
      <c r="G125" s="678"/>
      <c r="H125" s="678" t="s">
        <v>212</v>
      </c>
      <c r="I125" s="678"/>
      <c r="J125" s="679"/>
      <c r="K125" s="195"/>
      <c r="L125" s="195"/>
      <c r="M125" s="195"/>
      <c r="N125" s="195"/>
      <c r="O125" s="195"/>
      <c r="P125" s="195"/>
      <c r="Q125" s="195"/>
      <c r="R125" s="195"/>
      <c r="S125" s="195"/>
      <c r="T125" s="195"/>
      <c r="U125" s="195"/>
      <c r="V125" s="195"/>
      <c r="W125" s="195"/>
      <c r="X125" s="195"/>
      <c r="Y125" s="195"/>
    </row>
    <row r="126" spans="1:25" s="264" customFormat="1" ht="12.75" customHeight="1" x14ac:dyDescent="0.3">
      <c r="A126" s="195"/>
      <c r="B126" s="363" t="s">
        <v>102</v>
      </c>
      <c r="C126" s="363" t="s">
        <v>103</v>
      </c>
      <c r="D126" s="349" t="s">
        <v>109</v>
      </c>
      <c r="E126" s="363" t="s">
        <v>99</v>
      </c>
      <c r="F126" s="363" t="s">
        <v>100</v>
      </c>
      <c r="G126" s="363" t="s">
        <v>101</v>
      </c>
      <c r="H126" s="363" t="s">
        <v>104</v>
      </c>
      <c r="I126" s="363" t="s">
        <v>106</v>
      </c>
      <c r="J126" s="363" t="s">
        <v>105</v>
      </c>
      <c r="K126" s="195"/>
      <c r="L126" s="195"/>
      <c r="M126" s="195"/>
      <c r="N126" s="195"/>
      <c r="O126" s="195"/>
      <c r="P126" s="195"/>
      <c r="Q126" s="195"/>
      <c r="R126" s="195"/>
      <c r="S126" s="195"/>
      <c r="T126" s="195"/>
      <c r="U126" s="195"/>
      <c r="V126" s="195"/>
      <c r="W126" s="195"/>
      <c r="X126" s="195"/>
      <c r="Y126" s="195"/>
    </row>
    <row r="127" spans="1:25" s="264" customFormat="1" ht="12.75" customHeight="1" x14ac:dyDescent="0.3">
      <c r="A127" s="195"/>
      <c r="B127" s="344" t="s">
        <v>497</v>
      </c>
      <c r="C127" s="351" t="s">
        <v>76</v>
      </c>
      <c r="D127" s="352"/>
      <c r="E127" s="353"/>
      <c r="F127" s="354"/>
      <c r="G127" s="355"/>
      <c r="H127" s="356"/>
      <c r="I127" s="354"/>
      <c r="J127" s="364"/>
      <c r="K127" s="195"/>
      <c r="L127" s="195"/>
      <c r="M127" s="195"/>
      <c r="N127" s="195"/>
      <c r="O127" s="195"/>
      <c r="P127" s="195"/>
      <c r="Q127" s="195"/>
      <c r="R127" s="195"/>
      <c r="S127" s="195"/>
      <c r="T127" s="195"/>
      <c r="U127" s="195"/>
      <c r="V127" s="195"/>
      <c r="W127" s="195"/>
      <c r="X127" s="195"/>
      <c r="Y127" s="195"/>
    </row>
    <row r="128" spans="1:25" s="264" customFormat="1" ht="12.75" customHeight="1" x14ac:dyDescent="0.3">
      <c r="A128" s="195"/>
      <c r="B128" s="344" t="s">
        <v>498</v>
      </c>
      <c r="C128" s="351" t="s">
        <v>76</v>
      </c>
      <c r="D128" s="352"/>
      <c r="E128" s="353"/>
      <c r="F128" s="354"/>
      <c r="G128" s="355"/>
      <c r="H128" s="356"/>
      <c r="I128" s="354"/>
      <c r="J128" s="364"/>
      <c r="K128" s="195"/>
      <c r="L128" s="195"/>
      <c r="M128" s="195"/>
      <c r="N128" s="195"/>
      <c r="O128" s="195"/>
      <c r="P128" s="195"/>
      <c r="Q128" s="195"/>
      <c r="R128" s="195"/>
      <c r="S128" s="195"/>
      <c r="T128" s="195"/>
      <c r="U128" s="195"/>
      <c r="V128" s="195"/>
      <c r="W128" s="195"/>
      <c r="X128" s="195"/>
      <c r="Y128" s="195"/>
    </row>
    <row r="129" spans="1:25" s="264" customFormat="1" ht="12.75" customHeight="1" x14ac:dyDescent="0.3">
      <c r="A129" s="195"/>
      <c r="B129" s="344" t="s">
        <v>499</v>
      </c>
      <c r="C129" s="351" t="s">
        <v>76</v>
      </c>
      <c r="D129" s="352"/>
      <c r="E129" s="353"/>
      <c r="F129" s="354"/>
      <c r="G129" s="355"/>
      <c r="H129" s="356"/>
      <c r="I129" s="354"/>
      <c r="J129" s="364"/>
      <c r="K129" s="195"/>
      <c r="L129" s="195"/>
      <c r="M129" s="195"/>
      <c r="N129" s="195"/>
      <c r="O129" s="195"/>
      <c r="P129" s="195"/>
      <c r="Q129" s="195"/>
      <c r="R129" s="195"/>
      <c r="S129" s="195"/>
      <c r="T129" s="195"/>
      <c r="U129" s="195"/>
      <c r="V129" s="195"/>
      <c r="W129" s="195"/>
      <c r="X129" s="195"/>
      <c r="Y129" s="195"/>
    </row>
    <row r="130" spans="1:25" s="264" customFormat="1" ht="12.75" customHeight="1" x14ac:dyDescent="0.3">
      <c r="A130" s="195"/>
      <c r="B130" s="344" t="s">
        <v>500</v>
      </c>
      <c r="C130" s="351" t="s">
        <v>76</v>
      </c>
      <c r="D130" s="352"/>
      <c r="E130" s="353"/>
      <c r="F130" s="354"/>
      <c r="G130" s="355"/>
      <c r="H130" s="356"/>
      <c r="I130" s="354"/>
      <c r="J130" s="364"/>
      <c r="K130" s="195"/>
      <c r="L130" s="195"/>
      <c r="M130" s="195"/>
      <c r="N130" s="195"/>
      <c r="O130" s="195"/>
      <c r="P130" s="195"/>
      <c r="Q130" s="195"/>
      <c r="R130" s="195"/>
      <c r="S130" s="195"/>
      <c r="T130" s="195"/>
      <c r="U130" s="195"/>
      <c r="V130" s="195"/>
      <c r="W130" s="195"/>
      <c r="X130" s="195"/>
      <c r="Y130" s="195"/>
    </row>
    <row r="131" spans="1:25" s="264" customFormat="1" ht="12.75" customHeight="1" x14ac:dyDescent="0.3">
      <c r="A131" s="195"/>
      <c r="B131" s="344" t="s">
        <v>501</v>
      </c>
      <c r="C131" s="351" t="s">
        <v>76</v>
      </c>
      <c r="D131" s="352"/>
      <c r="E131" s="353"/>
      <c r="F131" s="354"/>
      <c r="G131" s="355"/>
      <c r="H131" s="356"/>
      <c r="I131" s="354"/>
      <c r="J131" s="364"/>
      <c r="K131" s="195"/>
      <c r="L131" s="195"/>
      <c r="M131" s="195"/>
      <c r="N131" s="195"/>
      <c r="O131" s="195"/>
      <c r="P131" s="195"/>
      <c r="Q131" s="195"/>
      <c r="R131" s="195"/>
      <c r="S131" s="195"/>
      <c r="T131" s="195"/>
      <c r="U131" s="195"/>
      <c r="V131" s="195"/>
      <c r="W131" s="195"/>
      <c r="X131" s="195"/>
      <c r="Y131" s="195"/>
    </row>
    <row r="132" spans="1:25" s="264" customFormat="1" ht="12.75" customHeight="1" x14ac:dyDescent="0.3">
      <c r="A132" s="195"/>
      <c r="B132" s="344" t="s">
        <v>502</v>
      </c>
      <c r="C132" s="351" t="s">
        <v>76</v>
      </c>
      <c r="D132" s="352"/>
      <c r="E132" s="353"/>
      <c r="F132" s="354"/>
      <c r="G132" s="355"/>
      <c r="H132" s="356"/>
      <c r="I132" s="354"/>
      <c r="J132" s="364"/>
      <c r="K132" s="195"/>
      <c r="L132" s="195"/>
      <c r="M132" s="195"/>
      <c r="N132" s="195"/>
      <c r="O132" s="195"/>
      <c r="P132" s="195"/>
      <c r="Q132" s="195"/>
      <c r="R132" s="195"/>
      <c r="S132" s="195"/>
      <c r="T132" s="195"/>
      <c r="U132" s="195"/>
      <c r="V132" s="195"/>
      <c r="W132" s="195"/>
      <c r="X132" s="195"/>
      <c r="Y132" s="195"/>
    </row>
    <row r="133" spans="1:25" s="264" customFormat="1" ht="12.75" customHeight="1" x14ac:dyDescent="0.3">
      <c r="A133" s="195"/>
      <c r="B133" s="344" t="s">
        <v>503</v>
      </c>
      <c r="C133" s="351" t="s">
        <v>76</v>
      </c>
      <c r="D133" s="352"/>
      <c r="E133" s="353"/>
      <c r="F133" s="354"/>
      <c r="G133" s="355"/>
      <c r="H133" s="356"/>
      <c r="I133" s="354"/>
      <c r="J133" s="364"/>
      <c r="K133" s="195"/>
      <c r="L133" s="195"/>
      <c r="M133" s="195"/>
      <c r="N133" s="195"/>
      <c r="O133" s="195"/>
      <c r="P133" s="195"/>
      <c r="Q133" s="195"/>
      <c r="R133" s="195"/>
      <c r="S133" s="195"/>
      <c r="T133" s="195"/>
      <c r="U133" s="195"/>
      <c r="V133" s="195"/>
      <c r="W133" s="195"/>
      <c r="X133" s="195"/>
      <c r="Y133" s="195"/>
    </row>
    <row r="134" spans="1:25" s="264" customFormat="1" ht="12.75" customHeight="1" x14ac:dyDescent="0.3">
      <c r="A134" s="195"/>
      <c r="B134" s="344" t="s">
        <v>504</v>
      </c>
      <c r="C134" s="351" t="s">
        <v>76</v>
      </c>
      <c r="D134" s="352"/>
      <c r="E134" s="353"/>
      <c r="F134" s="354"/>
      <c r="G134" s="355"/>
      <c r="H134" s="356"/>
      <c r="I134" s="354"/>
      <c r="J134" s="364"/>
      <c r="K134" s="195"/>
      <c r="L134" s="195"/>
      <c r="M134" s="195"/>
      <c r="N134" s="195"/>
      <c r="O134" s="195"/>
      <c r="P134" s="195"/>
      <c r="Q134" s="195"/>
      <c r="R134" s="195"/>
      <c r="S134" s="195"/>
      <c r="T134" s="195"/>
      <c r="U134" s="195"/>
      <c r="V134" s="195"/>
      <c r="W134" s="195"/>
      <c r="X134" s="195"/>
      <c r="Y134" s="195"/>
    </row>
    <row r="135" spans="1:25" s="264" customFormat="1" ht="12.75" customHeight="1" x14ac:dyDescent="0.3">
      <c r="A135" s="195"/>
      <c r="B135" s="344" t="s">
        <v>505</v>
      </c>
      <c r="C135" s="351" t="s">
        <v>76</v>
      </c>
      <c r="D135" s="352"/>
      <c r="E135" s="353"/>
      <c r="F135" s="354"/>
      <c r="G135" s="355"/>
      <c r="H135" s="356"/>
      <c r="I135" s="354"/>
      <c r="J135" s="364"/>
      <c r="K135" s="195"/>
      <c r="L135" s="195"/>
      <c r="M135" s="195"/>
      <c r="N135" s="195"/>
      <c r="O135" s="195"/>
      <c r="P135" s="195"/>
      <c r="Q135" s="195"/>
      <c r="R135" s="195"/>
      <c r="S135" s="195"/>
      <c r="T135" s="195"/>
      <c r="U135" s="195"/>
      <c r="V135" s="195"/>
      <c r="W135" s="195"/>
      <c r="X135" s="195"/>
      <c r="Y135" s="195"/>
    </row>
    <row r="136" spans="1:25" s="264" customFormat="1" ht="12.75" customHeight="1" x14ac:dyDescent="0.3">
      <c r="A136" s="195"/>
      <c r="B136" s="344" t="s">
        <v>506</v>
      </c>
      <c r="C136" s="351" t="s">
        <v>76</v>
      </c>
      <c r="D136" s="352"/>
      <c r="E136" s="353"/>
      <c r="F136" s="354"/>
      <c r="G136" s="355"/>
      <c r="H136" s="356"/>
      <c r="I136" s="354"/>
      <c r="J136" s="364"/>
      <c r="K136" s="195"/>
      <c r="L136" s="195"/>
      <c r="M136" s="195"/>
      <c r="N136" s="195"/>
      <c r="O136" s="195"/>
      <c r="P136" s="195"/>
      <c r="Q136" s="195"/>
      <c r="R136" s="195"/>
      <c r="S136" s="195"/>
      <c r="T136" s="195"/>
      <c r="U136" s="195"/>
      <c r="V136" s="195"/>
      <c r="W136" s="195"/>
      <c r="X136" s="195"/>
      <c r="Y136" s="195"/>
    </row>
    <row r="137" spans="1:25" s="264" customFormat="1" ht="12.75" customHeight="1" x14ac:dyDescent="0.3">
      <c r="A137" s="195"/>
      <c r="B137" s="344" t="s">
        <v>507</v>
      </c>
      <c r="C137" s="351" t="s">
        <v>76</v>
      </c>
      <c r="D137" s="366"/>
      <c r="E137" s="367"/>
      <c r="F137" s="368"/>
      <c r="G137" s="369"/>
      <c r="H137" s="370"/>
      <c r="I137" s="368"/>
      <c r="J137" s="371"/>
      <c r="K137" s="195"/>
      <c r="L137" s="195"/>
      <c r="M137" s="195"/>
      <c r="N137" s="195"/>
      <c r="O137" s="195"/>
      <c r="P137" s="195"/>
      <c r="Q137" s="195"/>
      <c r="R137" s="195"/>
      <c r="S137" s="195"/>
      <c r="T137" s="195"/>
      <c r="U137" s="195"/>
      <c r="V137" s="195"/>
      <c r="W137" s="195"/>
      <c r="X137" s="195"/>
      <c r="Y137" s="195"/>
    </row>
    <row r="138" spans="1:25" s="264" customFormat="1" ht="12.75" customHeight="1" x14ac:dyDescent="0.3">
      <c r="A138" s="195"/>
      <c r="B138" s="344" t="s">
        <v>508</v>
      </c>
      <c r="C138" s="351" t="s">
        <v>76</v>
      </c>
      <c r="D138" s="366"/>
      <c r="E138" s="367"/>
      <c r="F138" s="368"/>
      <c r="G138" s="369"/>
      <c r="H138" s="370"/>
      <c r="I138" s="368"/>
      <c r="J138" s="371"/>
      <c r="K138" s="195"/>
      <c r="L138" s="195"/>
      <c r="M138" s="195"/>
      <c r="N138" s="195"/>
      <c r="O138" s="195"/>
      <c r="P138" s="195"/>
      <c r="Q138" s="195"/>
      <c r="R138" s="195"/>
      <c r="S138" s="195"/>
      <c r="T138" s="195"/>
      <c r="U138" s="195"/>
      <c r="V138" s="195"/>
      <c r="W138" s="195"/>
      <c r="X138" s="195"/>
      <c r="Y138" s="195"/>
    </row>
    <row r="139" spans="1:25" s="264" customFormat="1" ht="12.75" customHeight="1" x14ac:dyDescent="0.3">
      <c r="A139" s="195"/>
      <c r="B139" s="344" t="s">
        <v>509</v>
      </c>
      <c r="C139" s="351" t="s">
        <v>76</v>
      </c>
      <c r="D139" s="366"/>
      <c r="E139" s="367"/>
      <c r="F139" s="368"/>
      <c r="G139" s="369"/>
      <c r="H139" s="370"/>
      <c r="I139" s="368"/>
      <c r="J139" s="371"/>
      <c r="K139" s="195"/>
      <c r="L139" s="195"/>
      <c r="M139" s="195"/>
      <c r="N139" s="195"/>
      <c r="O139" s="195"/>
      <c r="P139" s="195"/>
      <c r="Q139" s="195"/>
      <c r="R139" s="195"/>
      <c r="S139" s="195"/>
      <c r="T139" s="195"/>
      <c r="U139" s="195"/>
      <c r="V139" s="195"/>
      <c r="W139" s="195"/>
      <c r="X139" s="195"/>
      <c r="Y139" s="195"/>
    </row>
    <row r="140" spans="1:25" s="264" customFormat="1" ht="12.75" customHeight="1" thickBot="1" x14ac:dyDescent="0.35">
      <c r="A140" s="195"/>
      <c r="B140" s="345" t="s">
        <v>510</v>
      </c>
      <c r="C140" s="357" t="s">
        <v>76</v>
      </c>
      <c r="D140" s="366"/>
      <c r="E140" s="367"/>
      <c r="F140" s="368"/>
      <c r="G140" s="369"/>
      <c r="H140" s="370"/>
      <c r="I140" s="368"/>
      <c r="J140" s="371"/>
      <c r="K140" s="195"/>
      <c r="L140" s="195"/>
      <c r="M140" s="195"/>
      <c r="N140" s="195"/>
      <c r="O140" s="195"/>
      <c r="P140" s="195"/>
      <c r="Q140" s="195"/>
      <c r="R140" s="195"/>
      <c r="S140" s="195"/>
      <c r="T140" s="195"/>
      <c r="U140" s="195"/>
      <c r="V140" s="195"/>
      <c r="W140" s="195"/>
      <c r="X140" s="195"/>
      <c r="Y140" s="195"/>
    </row>
    <row r="141" spans="1:25" s="264" customFormat="1" ht="12.75" customHeight="1" x14ac:dyDescent="0.3">
      <c r="A141" s="195"/>
      <c r="B141" s="201" t="s">
        <v>576</v>
      </c>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row>
    <row r="142" spans="1:25" s="264" customFormat="1" ht="12.75" customHeight="1" x14ac:dyDescent="0.3">
      <c r="A142" s="195"/>
      <c r="B142" s="195"/>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row>
    <row r="143" spans="1:25" s="264" customFormat="1" ht="12.75" customHeight="1" x14ac:dyDescent="0.3">
      <c r="A143" s="185"/>
      <c r="B143" s="214" t="s">
        <v>241</v>
      </c>
      <c r="C143" s="185"/>
      <c r="D143" s="185"/>
      <c r="E143" s="185"/>
      <c r="F143" s="195"/>
      <c r="G143" s="195"/>
      <c r="H143" s="195"/>
      <c r="I143" s="195"/>
      <c r="J143" s="195"/>
      <c r="K143" s="195"/>
      <c r="L143" s="195"/>
      <c r="M143" s="195"/>
      <c r="N143" s="195"/>
      <c r="O143" s="195"/>
      <c r="P143" s="195"/>
      <c r="Q143" s="195"/>
      <c r="R143" s="195"/>
      <c r="S143" s="195"/>
      <c r="T143" s="195"/>
      <c r="U143" s="195"/>
      <c r="V143" s="195"/>
      <c r="W143" s="195"/>
      <c r="X143" s="195"/>
      <c r="Y143" s="195"/>
    </row>
    <row r="144" spans="1:25" s="264" customFormat="1" ht="12.75" customHeight="1" thickBot="1" x14ac:dyDescent="0.35">
      <c r="A144" s="195"/>
      <c r="B144" s="195"/>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row>
    <row r="145" spans="1:25" s="264" customFormat="1" ht="12.75" customHeight="1" x14ac:dyDescent="0.3">
      <c r="A145" s="195"/>
      <c r="B145" s="348"/>
      <c r="C145" s="349"/>
      <c r="D145" s="349"/>
      <c r="E145" s="678" t="s">
        <v>83</v>
      </c>
      <c r="F145" s="678"/>
      <c r="G145" s="678"/>
      <c r="H145" s="678" t="s">
        <v>212</v>
      </c>
      <c r="I145" s="678"/>
      <c r="J145" s="679"/>
      <c r="K145" s="195"/>
      <c r="L145" s="195"/>
      <c r="M145" s="195"/>
      <c r="N145" s="195"/>
      <c r="O145" s="195"/>
      <c r="P145" s="195"/>
      <c r="Q145" s="195"/>
      <c r="R145" s="195"/>
      <c r="S145" s="195"/>
      <c r="T145" s="195"/>
      <c r="U145" s="195"/>
      <c r="V145" s="195"/>
      <c r="W145" s="195"/>
      <c r="X145" s="195"/>
      <c r="Y145" s="195"/>
    </row>
    <row r="146" spans="1:25" s="264" customFormat="1" ht="12.75" customHeight="1" x14ac:dyDescent="0.3">
      <c r="A146" s="195"/>
      <c r="B146" s="363" t="s">
        <v>102</v>
      </c>
      <c r="C146" s="363" t="s">
        <v>103</v>
      </c>
      <c r="D146" s="363" t="s">
        <v>109</v>
      </c>
      <c r="E146" s="363" t="s">
        <v>99</v>
      </c>
      <c r="F146" s="363" t="s">
        <v>100</v>
      </c>
      <c r="G146" s="363" t="s">
        <v>101</v>
      </c>
      <c r="H146" s="363" t="s">
        <v>104</v>
      </c>
      <c r="I146" s="363" t="s">
        <v>106</v>
      </c>
      <c r="J146" s="363" t="s">
        <v>105</v>
      </c>
      <c r="K146" s="195"/>
      <c r="L146" s="195"/>
      <c r="M146" s="195"/>
      <c r="N146" s="195"/>
      <c r="O146" s="195"/>
      <c r="P146" s="195"/>
      <c r="Q146" s="195"/>
      <c r="R146" s="195"/>
      <c r="S146" s="195"/>
      <c r="T146" s="195"/>
      <c r="U146" s="195"/>
      <c r="V146" s="195"/>
      <c r="W146" s="195"/>
      <c r="X146" s="195"/>
      <c r="Y146" s="195"/>
    </row>
    <row r="147" spans="1:25" s="264" customFormat="1" ht="12.75" customHeight="1" x14ac:dyDescent="0.3">
      <c r="A147" s="195"/>
      <c r="B147" s="344" t="s">
        <v>497</v>
      </c>
      <c r="C147" s="351" t="s">
        <v>76</v>
      </c>
      <c r="D147" s="352" t="s">
        <v>242</v>
      </c>
      <c r="E147" s="353"/>
      <c r="F147" s="354"/>
      <c r="G147" s="355"/>
      <c r="H147" s="356"/>
      <c r="I147" s="354"/>
      <c r="J147" s="364"/>
      <c r="K147" s="195"/>
      <c r="L147" s="195"/>
      <c r="M147" s="195"/>
      <c r="N147" s="195"/>
      <c r="O147" s="195"/>
      <c r="P147" s="195"/>
      <c r="Q147" s="195"/>
      <c r="R147" s="195"/>
      <c r="S147" s="195"/>
      <c r="T147" s="195"/>
      <c r="U147" s="195"/>
      <c r="V147" s="195"/>
      <c r="W147" s="195"/>
      <c r="X147" s="195"/>
      <c r="Y147" s="195"/>
    </row>
    <row r="148" spans="1:25" s="264" customFormat="1" ht="12.75" customHeight="1" x14ac:dyDescent="0.3">
      <c r="A148" s="195"/>
      <c r="B148" s="344" t="s">
        <v>498</v>
      </c>
      <c r="C148" s="351" t="s">
        <v>76</v>
      </c>
      <c r="D148" s="352" t="s">
        <v>242</v>
      </c>
      <c r="E148" s="353"/>
      <c r="F148" s="354"/>
      <c r="G148" s="355"/>
      <c r="H148" s="356"/>
      <c r="I148" s="354"/>
      <c r="J148" s="364"/>
      <c r="K148" s="195"/>
      <c r="L148" s="195"/>
      <c r="M148" s="195"/>
      <c r="N148" s="195"/>
      <c r="O148" s="195"/>
      <c r="P148" s="195"/>
      <c r="Q148" s="195"/>
      <c r="R148" s="195"/>
      <c r="S148" s="195"/>
      <c r="T148" s="195"/>
      <c r="U148" s="195"/>
      <c r="V148" s="195"/>
      <c r="W148" s="195"/>
      <c r="X148" s="195"/>
      <c r="Y148" s="195"/>
    </row>
    <row r="149" spans="1:25" s="264" customFormat="1" ht="12.75" customHeight="1" x14ac:dyDescent="0.3">
      <c r="A149" s="195"/>
      <c r="B149" s="344" t="s">
        <v>499</v>
      </c>
      <c r="C149" s="351" t="s">
        <v>76</v>
      </c>
      <c r="D149" s="352" t="s">
        <v>242</v>
      </c>
      <c r="E149" s="353"/>
      <c r="F149" s="354"/>
      <c r="G149" s="355"/>
      <c r="H149" s="356"/>
      <c r="I149" s="354"/>
      <c r="J149" s="364"/>
      <c r="K149" s="195"/>
      <c r="L149" s="195"/>
      <c r="M149" s="195"/>
      <c r="N149" s="195"/>
      <c r="O149" s="195"/>
      <c r="P149" s="195"/>
      <c r="Q149" s="195"/>
      <c r="R149" s="195"/>
      <c r="S149" s="195"/>
      <c r="T149" s="195"/>
      <c r="U149" s="195"/>
      <c r="V149" s="195"/>
      <c r="W149" s="195"/>
      <c r="X149" s="195"/>
      <c r="Y149" s="195"/>
    </row>
    <row r="150" spans="1:25" s="264" customFormat="1" ht="12.75" customHeight="1" x14ac:dyDescent="0.3">
      <c r="A150" s="195"/>
      <c r="B150" s="344" t="s">
        <v>500</v>
      </c>
      <c r="C150" s="351" t="s">
        <v>76</v>
      </c>
      <c r="D150" s="352" t="s">
        <v>242</v>
      </c>
      <c r="E150" s="353"/>
      <c r="F150" s="354"/>
      <c r="G150" s="355"/>
      <c r="H150" s="356"/>
      <c r="I150" s="354"/>
      <c r="J150" s="364"/>
      <c r="K150" s="195"/>
      <c r="L150" s="195"/>
      <c r="M150" s="195"/>
      <c r="N150" s="195"/>
      <c r="O150" s="195"/>
      <c r="P150" s="195"/>
      <c r="Q150" s="195"/>
      <c r="R150" s="195"/>
      <c r="S150" s="195"/>
      <c r="T150" s="195"/>
      <c r="U150" s="195"/>
      <c r="V150" s="195"/>
      <c r="W150" s="195"/>
      <c r="X150" s="195"/>
      <c r="Y150" s="195"/>
    </row>
    <row r="151" spans="1:25" s="264" customFormat="1" ht="12.75" customHeight="1" x14ac:dyDescent="0.3">
      <c r="A151" s="195"/>
      <c r="B151" s="344" t="s">
        <v>501</v>
      </c>
      <c r="C151" s="351" t="s">
        <v>76</v>
      </c>
      <c r="D151" s="352" t="s">
        <v>242</v>
      </c>
      <c r="E151" s="353"/>
      <c r="F151" s="354"/>
      <c r="G151" s="355"/>
      <c r="H151" s="356"/>
      <c r="I151" s="354"/>
      <c r="J151" s="364"/>
      <c r="K151" s="195"/>
      <c r="L151" s="195"/>
      <c r="M151" s="195"/>
      <c r="N151" s="195"/>
      <c r="O151" s="195"/>
      <c r="P151" s="195"/>
      <c r="Q151" s="195"/>
      <c r="R151" s="195"/>
      <c r="S151" s="195"/>
      <c r="T151" s="195"/>
      <c r="U151" s="195"/>
      <c r="V151" s="195"/>
      <c r="W151" s="195"/>
      <c r="X151" s="195"/>
      <c r="Y151" s="195"/>
    </row>
    <row r="152" spans="1:25" s="264" customFormat="1" ht="12.75" customHeight="1" x14ac:dyDescent="0.3">
      <c r="A152" s="195"/>
      <c r="B152" s="344" t="s">
        <v>502</v>
      </c>
      <c r="C152" s="351" t="s">
        <v>76</v>
      </c>
      <c r="D152" s="352" t="s">
        <v>242</v>
      </c>
      <c r="E152" s="353"/>
      <c r="F152" s="354"/>
      <c r="G152" s="355"/>
      <c r="H152" s="356"/>
      <c r="I152" s="354"/>
      <c r="J152" s="364"/>
      <c r="K152" s="195"/>
      <c r="L152" s="195"/>
      <c r="M152" s="195"/>
      <c r="N152" s="195"/>
      <c r="O152" s="195"/>
      <c r="P152" s="195"/>
      <c r="Q152" s="195"/>
      <c r="R152" s="195"/>
      <c r="S152" s="195"/>
      <c r="T152" s="195"/>
      <c r="U152" s="195"/>
      <c r="V152" s="195"/>
      <c r="W152" s="195"/>
      <c r="X152" s="195"/>
      <c r="Y152" s="195"/>
    </row>
    <row r="153" spans="1:25" s="264" customFormat="1" ht="12.75" customHeight="1" x14ac:dyDescent="0.3">
      <c r="A153" s="195"/>
      <c r="B153" s="344" t="s">
        <v>503</v>
      </c>
      <c r="C153" s="351" t="s">
        <v>76</v>
      </c>
      <c r="D153" s="352" t="s">
        <v>242</v>
      </c>
      <c r="E153" s="353"/>
      <c r="F153" s="354"/>
      <c r="G153" s="355"/>
      <c r="H153" s="356"/>
      <c r="I153" s="354"/>
      <c r="J153" s="364"/>
      <c r="K153" s="195"/>
      <c r="L153" s="195"/>
      <c r="M153" s="195"/>
      <c r="N153" s="195"/>
      <c r="O153" s="195"/>
      <c r="P153" s="195"/>
      <c r="Q153" s="195"/>
      <c r="R153" s="195"/>
      <c r="S153" s="195"/>
      <c r="T153" s="195"/>
      <c r="U153" s="195"/>
      <c r="V153" s="195"/>
      <c r="W153" s="195"/>
      <c r="X153" s="195"/>
      <c r="Y153" s="195"/>
    </row>
    <row r="154" spans="1:25" s="264" customFormat="1" ht="12.75" customHeight="1" x14ac:dyDescent="0.3">
      <c r="A154" s="195"/>
      <c r="B154" s="344" t="s">
        <v>504</v>
      </c>
      <c r="C154" s="351" t="s">
        <v>76</v>
      </c>
      <c r="D154" s="352" t="s">
        <v>242</v>
      </c>
      <c r="E154" s="353"/>
      <c r="F154" s="354"/>
      <c r="G154" s="355"/>
      <c r="H154" s="356"/>
      <c r="I154" s="354"/>
      <c r="J154" s="364"/>
      <c r="K154" s="195"/>
      <c r="L154" s="195"/>
      <c r="M154" s="195"/>
      <c r="N154" s="195"/>
      <c r="O154" s="195"/>
      <c r="P154" s="195"/>
      <c r="Q154" s="195"/>
      <c r="R154" s="195"/>
      <c r="S154" s="195"/>
      <c r="T154" s="195"/>
      <c r="U154" s="195"/>
      <c r="V154" s="195"/>
      <c r="W154" s="195"/>
      <c r="X154" s="195"/>
      <c r="Y154" s="195"/>
    </row>
    <row r="155" spans="1:25" s="264" customFormat="1" ht="12.75" customHeight="1" x14ac:dyDescent="0.3">
      <c r="A155" s="195"/>
      <c r="B155" s="344" t="s">
        <v>505</v>
      </c>
      <c r="C155" s="351" t="s">
        <v>76</v>
      </c>
      <c r="D155" s="352" t="s">
        <v>242</v>
      </c>
      <c r="E155" s="353"/>
      <c r="F155" s="354"/>
      <c r="G155" s="355"/>
      <c r="H155" s="356"/>
      <c r="I155" s="354"/>
      <c r="J155" s="364"/>
      <c r="K155" s="195"/>
      <c r="L155" s="195"/>
      <c r="M155" s="195"/>
      <c r="N155" s="195"/>
      <c r="O155" s="195"/>
      <c r="P155" s="195"/>
      <c r="Q155" s="195"/>
      <c r="R155" s="195"/>
      <c r="S155" s="195"/>
      <c r="T155" s="195"/>
      <c r="U155" s="195"/>
      <c r="V155" s="195"/>
      <c r="W155" s="195"/>
      <c r="X155" s="195"/>
      <c r="Y155" s="195"/>
    </row>
    <row r="156" spans="1:25" s="264" customFormat="1" ht="12.75" customHeight="1" x14ac:dyDescent="0.3">
      <c r="A156" s="195"/>
      <c r="B156" s="344" t="s">
        <v>506</v>
      </c>
      <c r="C156" s="351" t="s">
        <v>76</v>
      </c>
      <c r="D156" s="352" t="s">
        <v>242</v>
      </c>
      <c r="E156" s="353"/>
      <c r="F156" s="354"/>
      <c r="G156" s="355"/>
      <c r="H156" s="356"/>
      <c r="I156" s="354"/>
      <c r="J156" s="364"/>
      <c r="K156" s="195"/>
      <c r="L156" s="195"/>
      <c r="M156" s="195"/>
      <c r="N156" s="195"/>
      <c r="O156" s="195"/>
      <c r="P156" s="195"/>
      <c r="Q156" s="195"/>
      <c r="R156" s="195"/>
      <c r="S156" s="195"/>
      <c r="T156" s="195"/>
      <c r="U156" s="195"/>
      <c r="V156" s="195"/>
      <c r="W156" s="195"/>
      <c r="X156" s="195"/>
      <c r="Y156" s="195"/>
    </row>
    <row r="157" spans="1:25" s="264" customFormat="1" ht="12.75" customHeight="1" x14ac:dyDescent="0.3">
      <c r="A157" s="195"/>
      <c r="B157" s="344" t="s">
        <v>507</v>
      </c>
      <c r="C157" s="351" t="s">
        <v>76</v>
      </c>
      <c r="D157" s="352" t="s">
        <v>242</v>
      </c>
      <c r="E157" s="367"/>
      <c r="F157" s="368"/>
      <c r="G157" s="369"/>
      <c r="H157" s="370"/>
      <c r="I157" s="368"/>
      <c r="J157" s="371"/>
      <c r="K157" s="195"/>
      <c r="L157" s="195"/>
      <c r="M157" s="195"/>
      <c r="N157" s="195"/>
      <c r="O157" s="195"/>
      <c r="P157" s="195"/>
      <c r="Q157" s="195"/>
      <c r="R157" s="195"/>
      <c r="S157" s="195"/>
      <c r="T157" s="195"/>
      <c r="U157" s="195"/>
      <c r="V157" s="195"/>
      <c r="W157" s="195"/>
      <c r="X157" s="195"/>
      <c r="Y157" s="195"/>
    </row>
    <row r="158" spans="1:25" s="264" customFormat="1" ht="12.75" customHeight="1" x14ac:dyDescent="0.3">
      <c r="A158" s="195"/>
      <c r="B158" s="344" t="s">
        <v>508</v>
      </c>
      <c r="C158" s="351" t="s">
        <v>76</v>
      </c>
      <c r="D158" s="352"/>
      <c r="E158" s="367"/>
      <c r="F158" s="368"/>
      <c r="G158" s="369"/>
      <c r="H158" s="370"/>
      <c r="I158" s="368"/>
      <c r="J158" s="371"/>
      <c r="K158" s="195"/>
      <c r="L158" s="195"/>
      <c r="M158" s="195"/>
      <c r="N158" s="195"/>
      <c r="O158" s="195"/>
      <c r="P158" s="195"/>
      <c r="Q158" s="195"/>
      <c r="R158" s="195"/>
      <c r="S158" s="195"/>
      <c r="T158" s="195"/>
      <c r="U158" s="195"/>
      <c r="V158" s="195"/>
      <c r="W158" s="195"/>
      <c r="X158" s="195"/>
      <c r="Y158" s="195"/>
    </row>
    <row r="159" spans="1:25" s="264" customFormat="1" ht="12.75" customHeight="1" x14ac:dyDescent="0.3">
      <c r="A159" s="195"/>
      <c r="B159" s="344" t="s">
        <v>509</v>
      </c>
      <c r="C159" s="351" t="s">
        <v>76</v>
      </c>
      <c r="D159" s="352"/>
      <c r="E159" s="367"/>
      <c r="F159" s="368"/>
      <c r="G159" s="369"/>
      <c r="H159" s="370"/>
      <c r="I159" s="368"/>
      <c r="J159" s="371"/>
      <c r="K159" s="195"/>
      <c r="L159" s="195"/>
      <c r="M159" s="195"/>
      <c r="N159" s="195"/>
      <c r="O159" s="195"/>
      <c r="P159" s="195"/>
      <c r="Q159" s="195"/>
      <c r="R159" s="195"/>
      <c r="S159" s="195"/>
      <c r="T159" s="195"/>
      <c r="U159" s="195"/>
      <c r="V159" s="195"/>
      <c r="W159" s="195"/>
      <c r="X159" s="195"/>
      <c r="Y159" s="195"/>
    </row>
    <row r="160" spans="1:25" s="264" customFormat="1" ht="12.75" customHeight="1" thickBot="1" x14ac:dyDescent="0.35">
      <c r="A160" s="195"/>
      <c r="B160" s="345" t="s">
        <v>510</v>
      </c>
      <c r="C160" s="357" t="s">
        <v>76</v>
      </c>
      <c r="D160" s="352"/>
      <c r="E160" s="367"/>
      <c r="F160" s="368"/>
      <c r="G160" s="369"/>
      <c r="H160" s="370"/>
      <c r="I160" s="368"/>
      <c r="J160" s="371"/>
      <c r="K160" s="195"/>
      <c r="L160" s="195"/>
      <c r="M160" s="195"/>
      <c r="N160" s="195"/>
      <c r="O160" s="195"/>
      <c r="P160" s="195"/>
      <c r="Q160" s="195"/>
      <c r="R160" s="195"/>
      <c r="S160" s="195"/>
      <c r="T160" s="195"/>
      <c r="U160" s="195"/>
      <c r="V160" s="195"/>
      <c r="W160" s="195"/>
      <c r="X160" s="195"/>
      <c r="Y160" s="195"/>
    </row>
    <row r="161" spans="1:25" s="264" customFormat="1" ht="12.75" customHeight="1" x14ac:dyDescent="0.3">
      <c r="A161" s="195"/>
      <c r="B161" s="201" t="s">
        <v>577</v>
      </c>
      <c r="C161" s="195"/>
      <c r="D161" s="195"/>
      <c r="E161" s="195"/>
      <c r="F161" s="195"/>
      <c r="G161" s="195"/>
      <c r="H161" s="195"/>
      <c r="I161" s="195"/>
      <c r="J161" s="195"/>
      <c r="K161" s="195"/>
      <c r="L161" s="195"/>
      <c r="M161" s="195"/>
      <c r="N161" s="195"/>
      <c r="O161" s="195"/>
      <c r="P161" s="195"/>
      <c r="Q161" s="195"/>
      <c r="R161" s="195"/>
      <c r="S161" s="195"/>
      <c r="T161" s="195"/>
      <c r="U161" s="195"/>
      <c r="V161" s="195"/>
      <c r="W161" s="195"/>
      <c r="X161" s="195"/>
      <c r="Y161" s="195"/>
    </row>
    <row r="162" spans="1:25" s="264" customFormat="1" ht="12.75" customHeight="1" x14ac:dyDescent="0.3">
      <c r="A162" s="195"/>
      <c r="B162" s="195"/>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row>
    <row r="163" spans="1:25" s="264" customFormat="1" ht="12.75" customHeight="1" x14ac:dyDescent="0.3">
      <c r="A163" s="185"/>
      <c r="B163" s="214" t="s">
        <v>243</v>
      </c>
      <c r="C163" s="185"/>
      <c r="D163" s="185"/>
      <c r="E163" s="185"/>
      <c r="F163" s="195"/>
      <c r="G163" s="195"/>
      <c r="H163" s="195"/>
      <c r="I163" s="195"/>
      <c r="J163" s="195"/>
      <c r="K163" s="195"/>
      <c r="L163" s="195"/>
      <c r="M163" s="195"/>
      <c r="N163" s="195"/>
      <c r="O163" s="195"/>
      <c r="P163" s="195"/>
      <c r="Q163" s="195"/>
      <c r="R163" s="195"/>
      <c r="S163" s="195"/>
      <c r="T163" s="195"/>
      <c r="U163" s="195"/>
      <c r="V163" s="195"/>
      <c r="W163" s="195"/>
      <c r="X163" s="195"/>
      <c r="Y163" s="195"/>
    </row>
    <row r="164" spans="1:25" s="372" customFormat="1" ht="12.75" customHeight="1" thickBot="1" x14ac:dyDescent="0.35">
      <c r="A164" s="195"/>
      <c r="B164" s="195"/>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row>
    <row r="165" spans="1:25" s="372" customFormat="1" ht="12.75" customHeight="1" x14ac:dyDescent="0.3">
      <c r="A165" s="195"/>
      <c r="B165" s="348"/>
      <c r="C165" s="349"/>
      <c r="D165" s="349"/>
      <c r="E165" s="678" t="s">
        <v>83</v>
      </c>
      <c r="F165" s="678"/>
      <c r="G165" s="678"/>
      <c r="H165" s="678" t="s">
        <v>212</v>
      </c>
      <c r="I165" s="678"/>
      <c r="J165" s="679"/>
      <c r="K165" s="195"/>
      <c r="L165" s="195"/>
      <c r="M165" s="195"/>
      <c r="N165" s="195"/>
      <c r="O165" s="195"/>
      <c r="P165" s="195"/>
      <c r="Q165" s="195"/>
      <c r="R165" s="195"/>
      <c r="S165" s="195"/>
      <c r="T165" s="195"/>
      <c r="U165" s="195"/>
      <c r="V165" s="195"/>
      <c r="W165" s="195"/>
      <c r="X165" s="195"/>
      <c r="Y165" s="195"/>
    </row>
    <row r="166" spans="1:25" ht="12.75" customHeight="1" x14ac:dyDescent="0.3">
      <c r="A166" s="195"/>
      <c r="B166" s="363" t="s">
        <v>102</v>
      </c>
      <c r="C166" s="363" t="s">
        <v>103</v>
      </c>
      <c r="D166" s="363" t="s">
        <v>109</v>
      </c>
      <c r="E166" s="363" t="s">
        <v>99</v>
      </c>
      <c r="F166" s="363" t="s">
        <v>100</v>
      </c>
      <c r="G166" s="363" t="s">
        <v>101</v>
      </c>
      <c r="H166" s="363" t="s">
        <v>104</v>
      </c>
      <c r="I166" s="363" t="s">
        <v>106</v>
      </c>
      <c r="J166" s="363" t="s">
        <v>105</v>
      </c>
      <c r="K166" s="195"/>
      <c r="L166" s="195"/>
      <c r="M166" s="195"/>
      <c r="N166" s="195"/>
      <c r="O166" s="195"/>
      <c r="P166" s="195"/>
      <c r="Q166" s="195"/>
      <c r="R166" s="195"/>
      <c r="S166" s="195"/>
      <c r="T166" s="195"/>
      <c r="U166" s="195"/>
      <c r="V166" s="195"/>
      <c r="W166" s="195"/>
      <c r="X166" s="195"/>
      <c r="Y166" s="195"/>
    </row>
    <row r="167" spans="1:25" ht="12.75" customHeight="1" x14ac:dyDescent="0.3">
      <c r="A167" s="195"/>
      <c r="B167" s="474" t="s">
        <v>107</v>
      </c>
      <c r="C167" s="351" t="s">
        <v>76</v>
      </c>
      <c r="D167" s="352" t="s">
        <v>111</v>
      </c>
      <c r="E167" s="353"/>
      <c r="F167" s="354"/>
      <c r="G167" s="355"/>
      <c r="H167" s="356"/>
      <c r="I167" s="354"/>
      <c r="J167" s="364"/>
      <c r="K167" s="195"/>
      <c r="L167" s="195"/>
      <c r="M167" s="195"/>
      <c r="N167" s="195"/>
      <c r="O167" s="195"/>
      <c r="P167" s="195"/>
      <c r="Q167" s="195"/>
      <c r="R167" s="195"/>
      <c r="S167" s="195"/>
      <c r="T167" s="195"/>
      <c r="U167" s="195"/>
      <c r="V167" s="195"/>
      <c r="W167" s="195"/>
      <c r="X167" s="195"/>
      <c r="Y167" s="195"/>
    </row>
    <row r="168" spans="1:25" ht="12.75" customHeight="1" x14ac:dyDescent="0.3">
      <c r="A168" s="195"/>
      <c r="B168" s="475" t="s">
        <v>108</v>
      </c>
      <c r="C168" s="365" t="s">
        <v>76</v>
      </c>
      <c r="D168" s="366" t="s">
        <v>110</v>
      </c>
      <c r="E168" s="353"/>
      <c r="F168" s="354"/>
      <c r="G168" s="355"/>
      <c r="H168" s="356"/>
      <c r="I168" s="354"/>
      <c r="J168" s="364"/>
      <c r="K168" s="195"/>
      <c r="L168" s="195"/>
      <c r="M168" s="195"/>
      <c r="N168" s="195"/>
      <c r="O168" s="195"/>
      <c r="P168" s="195"/>
      <c r="Q168" s="195"/>
      <c r="R168" s="195"/>
      <c r="S168" s="195"/>
      <c r="T168" s="195"/>
      <c r="U168" s="195"/>
      <c r="V168" s="195"/>
      <c r="W168" s="195"/>
      <c r="X168" s="195"/>
      <c r="Y168" s="195"/>
    </row>
    <row r="169" spans="1:25" ht="12.75" customHeight="1" x14ac:dyDescent="0.3">
      <c r="A169" s="195"/>
      <c r="B169" s="475" t="s">
        <v>516</v>
      </c>
      <c r="C169" s="365" t="s">
        <v>76</v>
      </c>
      <c r="D169" s="366" t="s">
        <v>518</v>
      </c>
      <c r="E169" s="367"/>
      <c r="F169" s="368"/>
      <c r="G169" s="369"/>
      <c r="H169" s="370"/>
      <c r="I169" s="368"/>
      <c r="J169" s="371"/>
      <c r="K169" s="195"/>
      <c r="L169" s="195"/>
      <c r="M169" s="195"/>
      <c r="N169" s="195"/>
      <c r="O169" s="195"/>
      <c r="P169" s="195"/>
      <c r="Q169" s="195"/>
      <c r="R169" s="195"/>
      <c r="S169" s="195"/>
      <c r="T169" s="195"/>
      <c r="U169" s="195"/>
      <c r="V169" s="195"/>
      <c r="W169" s="195"/>
      <c r="X169" s="195"/>
      <c r="Y169" s="195"/>
    </row>
    <row r="170" spans="1:25" ht="12.75" customHeight="1" x14ac:dyDescent="0.3">
      <c r="A170" s="195"/>
      <c r="B170" s="475" t="s">
        <v>517</v>
      </c>
      <c r="C170" s="365" t="s">
        <v>76</v>
      </c>
      <c r="D170" s="366" t="s">
        <v>518</v>
      </c>
      <c r="E170" s="367"/>
      <c r="F170" s="368"/>
      <c r="G170" s="369"/>
      <c r="H170" s="370"/>
      <c r="I170" s="368"/>
      <c r="J170" s="371"/>
      <c r="K170" s="195"/>
      <c r="L170" s="195"/>
      <c r="M170" s="195"/>
      <c r="N170" s="195"/>
      <c r="O170" s="195"/>
      <c r="P170" s="195"/>
      <c r="Q170" s="195"/>
      <c r="R170" s="195"/>
      <c r="S170" s="195"/>
      <c r="T170" s="195"/>
      <c r="U170" s="195"/>
      <c r="V170" s="195"/>
      <c r="W170" s="195"/>
      <c r="X170" s="195"/>
      <c r="Y170" s="195"/>
    </row>
    <row r="171" spans="1:25" ht="12.75" customHeight="1" x14ac:dyDescent="0.3">
      <c r="A171" s="195"/>
      <c r="B171" s="201" t="s">
        <v>578</v>
      </c>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row>
    <row r="172" spans="1:25" ht="12.75" customHeight="1" x14ac:dyDescent="0.3">
      <c r="A172" s="195"/>
      <c r="B172" s="195"/>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row>
    <row r="173" spans="1:25" ht="12.75" customHeight="1" x14ac:dyDescent="0.3">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row>
    <row r="174" spans="1:25" ht="12.75" customHeight="1" x14ac:dyDescent="0.3">
      <c r="A174" s="195"/>
      <c r="B174" s="195"/>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row>
    <row r="175" spans="1:25" ht="12.75" customHeight="1" x14ac:dyDescent="0.3">
      <c r="A175" s="195"/>
      <c r="B175" s="195"/>
      <c r="C175" s="195"/>
      <c r="D175" s="195"/>
      <c r="E175" s="195"/>
      <c r="F175" s="195"/>
      <c r="G175" s="195"/>
      <c r="H175" s="195"/>
      <c r="I175" s="195"/>
      <c r="J175" s="195"/>
      <c r="K175" s="195"/>
      <c r="L175" s="195"/>
      <c r="M175" s="195"/>
      <c r="N175" s="195"/>
      <c r="O175" s="195"/>
      <c r="P175" s="195"/>
      <c r="Q175" s="195"/>
      <c r="R175" s="195"/>
      <c r="S175" s="195"/>
      <c r="T175" s="195"/>
      <c r="U175" s="195"/>
      <c r="V175" s="195"/>
      <c r="W175" s="195"/>
      <c r="X175" s="195"/>
      <c r="Y175" s="195"/>
    </row>
    <row r="176" spans="1:25" ht="12.75" customHeight="1" x14ac:dyDescent="0.3">
      <c r="A176" s="195"/>
      <c r="B176" s="195"/>
      <c r="C176" s="195"/>
      <c r="D176" s="195"/>
      <c r="E176" s="195"/>
      <c r="F176" s="195"/>
      <c r="G176" s="195"/>
      <c r="H176" s="195"/>
      <c r="I176" s="195"/>
      <c r="J176" s="195"/>
      <c r="K176" s="195"/>
      <c r="L176" s="195"/>
      <c r="M176" s="195"/>
      <c r="N176" s="195"/>
      <c r="O176" s="195"/>
      <c r="P176" s="195"/>
      <c r="Q176" s="195"/>
      <c r="R176" s="195"/>
      <c r="S176" s="195"/>
      <c r="T176" s="195"/>
      <c r="U176" s="195"/>
      <c r="V176" s="195"/>
      <c r="W176" s="195"/>
      <c r="X176" s="195"/>
      <c r="Y176" s="195"/>
    </row>
    <row r="177" spans="1:25" ht="12.75" customHeight="1" x14ac:dyDescent="0.3">
      <c r="A177" s="195"/>
      <c r="B177" s="195"/>
      <c r="C177" s="195"/>
      <c r="D177" s="195"/>
      <c r="E177" s="195"/>
      <c r="F177" s="195"/>
      <c r="G177" s="195"/>
      <c r="H177" s="195"/>
      <c r="I177" s="195"/>
      <c r="J177" s="195"/>
      <c r="K177" s="195"/>
      <c r="L177" s="195"/>
      <c r="M177" s="195"/>
      <c r="N177" s="195"/>
      <c r="O177" s="195"/>
      <c r="P177" s="195"/>
      <c r="Q177" s="195"/>
      <c r="R177" s="195"/>
      <c r="S177" s="195"/>
      <c r="T177" s="195"/>
      <c r="U177" s="195"/>
      <c r="V177" s="195"/>
      <c r="W177" s="195"/>
      <c r="X177" s="195"/>
      <c r="Y177" s="195"/>
    </row>
    <row r="178" spans="1:25" ht="12.75" customHeight="1" x14ac:dyDescent="0.3">
      <c r="A178" s="195"/>
      <c r="B178" s="195"/>
      <c r="C178" s="195"/>
      <c r="D178" s="195"/>
      <c r="E178" s="195"/>
      <c r="F178" s="195"/>
      <c r="G178" s="195"/>
      <c r="H178" s="195"/>
      <c r="I178" s="195"/>
      <c r="J178" s="195"/>
      <c r="K178" s="195"/>
      <c r="L178" s="195"/>
      <c r="M178" s="195"/>
      <c r="N178" s="195"/>
      <c r="O178" s="195"/>
      <c r="P178" s="195"/>
      <c r="Q178" s="195"/>
      <c r="R178" s="195"/>
      <c r="S178" s="195"/>
      <c r="T178" s="195"/>
      <c r="U178" s="195"/>
      <c r="V178" s="195"/>
      <c r="W178" s="195"/>
      <c r="X178" s="195"/>
      <c r="Y178" s="195"/>
    </row>
    <row r="179" spans="1:25" ht="12.75" customHeight="1" x14ac:dyDescent="0.3">
      <c r="A179" s="195"/>
      <c r="B179" s="195"/>
      <c r="C179" s="195"/>
      <c r="D179" s="195"/>
      <c r="E179" s="195"/>
      <c r="F179" s="195"/>
      <c r="G179" s="195"/>
      <c r="H179" s="195"/>
      <c r="I179" s="195"/>
      <c r="J179" s="195"/>
      <c r="K179" s="195"/>
      <c r="L179" s="195"/>
      <c r="M179" s="195"/>
      <c r="N179" s="195"/>
      <c r="O179" s="195"/>
      <c r="P179" s="195"/>
      <c r="Q179" s="195"/>
      <c r="R179" s="195"/>
      <c r="S179" s="195"/>
      <c r="T179" s="195"/>
      <c r="U179" s="195"/>
      <c r="V179" s="195"/>
      <c r="W179" s="195"/>
      <c r="X179" s="195"/>
      <c r="Y179" s="195"/>
    </row>
    <row r="180" spans="1:25" ht="12.75" customHeight="1" x14ac:dyDescent="0.3">
      <c r="A180" s="195"/>
      <c r="B180" s="195"/>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row>
    <row r="181" spans="1:25" ht="12.75" customHeight="1" x14ac:dyDescent="0.3">
      <c r="A181" s="195"/>
      <c r="B181" s="195"/>
      <c r="C181" s="195"/>
      <c r="D181" s="195"/>
      <c r="E181" s="195"/>
      <c r="F181" s="195"/>
      <c r="G181" s="195"/>
      <c r="H181" s="195"/>
      <c r="I181" s="195"/>
      <c r="J181" s="195"/>
      <c r="K181" s="195"/>
      <c r="L181" s="195"/>
      <c r="M181" s="195"/>
      <c r="N181" s="195"/>
      <c r="O181" s="195"/>
      <c r="P181" s="195"/>
      <c r="Q181" s="195"/>
      <c r="R181" s="195"/>
      <c r="S181" s="195"/>
      <c r="T181" s="195"/>
      <c r="U181" s="195"/>
      <c r="V181" s="195"/>
      <c r="W181" s="195"/>
      <c r="X181" s="195"/>
      <c r="Y181" s="195"/>
    </row>
    <row r="182" spans="1:25" ht="12.75" customHeight="1" x14ac:dyDescent="0.3">
      <c r="A182" s="195"/>
      <c r="B182" s="195"/>
      <c r="C182" s="195"/>
      <c r="D182" s="195"/>
      <c r="E182" s="195"/>
      <c r="F182" s="195"/>
      <c r="G182" s="195"/>
      <c r="H182" s="195"/>
      <c r="I182" s="195"/>
      <c r="J182" s="195"/>
      <c r="K182" s="195"/>
      <c r="L182" s="195"/>
      <c r="M182" s="195"/>
      <c r="N182" s="195"/>
      <c r="O182" s="195"/>
      <c r="P182" s="195"/>
      <c r="Q182" s="195"/>
      <c r="R182" s="195"/>
      <c r="S182" s="195"/>
      <c r="T182" s="195"/>
      <c r="U182" s="195"/>
      <c r="V182" s="195"/>
      <c r="W182" s="195"/>
      <c r="X182" s="195"/>
      <c r="Y182" s="195"/>
    </row>
    <row r="183" spans="1:25" ht="12.75" customHeight="1" x14ac:dyDescent="0.3">
      <c r="A183" s="195"/>
      <c r="B183" s="195"/>
      <c r="C183" s="195"/>
      <c r="D183" s="195"/>
      <c r="E183" s="195"/>
      <c r="F183" s="195"/>
      <c r="G183" s="195"/>
      <c r="H183" s="195"/>
      <c r="I183" s="195"/>
      <c r="J183" s="195"/>
      <c r="K183" s="195"/>
      <c r="L183" s="195"/>
      <c r="M183" s="195"/>
      <c r="N183" s="195"/>
      <c r="O183" s="195"/>
      <c r="P183" s="195"/>
      <c r="Q183" s="195"/>
      <c r="R183" s="195"/>
      <c r="S183" s="195"/>
      <c r="T183" s="195"/>
      <c r="U183" s="195"/>
      <c r="V183" s="195"/>
      <c r="W183" s="195"/>
      <c r="X183" s="195"/>
      <c r="Y183" s="195"/>
    </row>
    <row r="184" spans="1:25" ht="12.75" customHeight="1" x14ac:dyDescent="0.3">
      <c r="A184" s="195"/>
      <c r="B184" s="195"/>
      <c r="C184" s="195"/>
      <c r="D184" s="195"/>
      <c r="E184" s="195"/>
      <c r="F184" s="195"/>
      <c r="G184" s="195"/>
      <c r="H184" s="195"/>
      <c r="I184" s="195"/>
      <c r="J184" s="195"/>
      <c r="K184" s="195"/>
      <c r="L184" s="195"/>
      <c r="M184" s="195"/>
      <c r="N184" s="195"/>
      <c r="O184" s="195"/>
      <c r="P184" s="195"/>
      <c r="Q184" s="195"/>
      <c r="R184" s="195"/>
      <c r="S184" s="195"/>
      <c r="T184" s="195"/>
      <c r="U184" s="195"/>
      <c r="V184" s="195"/>
      <c r="W184" s="195"/>
      <c r="X184" s="195"/>
      <c r="Y184" s="195"/>
    </row>
    <row r="185" spans="1:25" ht="12.75" customHeight="1" x14ac:dyDescent="0.3">
      <c r="A185" s="195"/>
      <c r="B185" s="195"/>
      <c r="C185" s="195"/>
      <c r="D185" s="195"/>
      <c r="E185" s="195"/>
      <c r="F185" s="195"/>
      <c r="G185" s="195"/>
      <c r="H185" s="195"/>
      <c r="I185" s="195"/>
      <c r="J185" s="195"/>
      <c r="K185" s="195"/>
      <c r="L185" s="195"/>
      <c r="M185" s="195"/>
      <c r="N185" s="195"/>
      <c r="O185" s="195"/>
      <c r="P185" s="195"/>
      <c r="Q185" s="195"/>
      <c r="R185" s="195"/>
      <c r="S185" s="195"/>
      <c r="T185" s="195"/>
      <c r="U185" s="195"/>
      <c r="V185" s="195"/>
      <c r="W185" s="195"/>
      <c r="X185" s="195"/>
      <c r="Y185" s="195"/>
    </row>
    <row r="186" spans="1:25" ht="12.75" customHeight="1" x14ac:dyDescent="0.3">
      <c r="A186" s="195"/>
      <c r="B186" s="195"/>
      <c r="C186" s="195"/>
      <c r="D186" s="195"/>
      <c r="E186" s="195"/>
      <c r="F186" s="195"/>
      <c r="G186" s="195"/>
      <c r="H186" s="195"/>
      <c r="I186" s="195"/>
      <c r="J186" s="195"/>
      <c r="K186" s="195"/>
      <c r="L186" s="195"/>
      <c r="M186" s="195"/>
      <c r="N186" s="195"/>
      <c r="O186" s="195"/>
      <c r="P186" s="195"/>
      <c r="Q186" s="195"/>
      <c r="R186" s="195"/>
      <c r="S186" s="195"/>
      <c r="T186" s="195"/>
      <c r="U186" s="195"/>
      <c r="V186" s="195"/>
      <c r="W186" s="195"/>
      <c r="X186" s="195"/>
      <c r="Y186" s="195"/>
    </row>
    <row r="187" spans="1:25" ht="12.75" customHeight="1" x14ac:dyDescent="0.3">
      <c r="A187" s="195"/>
      <c r="B187" s="195"/>
      <c r="C187" s="195"/>
      <c r="D187" s="195"/>
      <c r="E187" s="195"/>
      <c r="F187" s="195"/>
      <c r="G187" s="195"/>
      <c r="H187" s="195"/>
      <c r="I187" s="195"/>
      <c r="J187" s="195"/>
      <c r="K187" s="195"/>
      <c r="L187" s="195"/>
      <c r="M187" s="195"/>
      <c r="N187" s="195"/>
      <c r="O187" s="195"/>
      <c r="P187" s="195"/>
      <c r="Q187" s="195"/>
      <c r="R187" s="195"/>
      <c r="S187" s="195"/>
      <c r="T187" s="195"/>
      <c r="U187" s="195"/>
      <c r="V187" s="195"/>
      <c r="W187" s="195"/>
      <c r="X187" s="195"/>
      <c r="Y187" s="195"/>
    </row>
    <row r="188" spans="1:25" ht="12.75" customHeight="1" x14ac:dyDescent="0.3">
      <c r="A188" s="195"/>
      <c r="B188" s="195"/>
      <c r="C188" s="195"/>
      <c r="D188" s="195"/>
      <c r="E188" s="195"/>
      <c r="F188" s="195"/>
      <c r="G188" s="195"/>
      <c r="H188" s="195"/>
      <c r="I188" s="195"/>
      <c r="J188" s="195"/>
      <c r="K188" s="195"/>
      <c r="L188" s="195"/>
      <c r="M188" s="195"/>
      <c r="N188" s="195"/>
      <c r="O188" s="195"/>
      <c r="P188" s="195"/>
      <c r="Q188" s="195"/>
      <c r="R188" s="195"/>
      <c r="S188" s="195"/>
      <c r="T188" s="195"/>
      <c r="U188" s="195"/>
      <c r="V188" s="195"/>
      <c r="W188" s="195"/>
      <c r="X188" s="195"/>
      <c r="Y188" s="195"/>
    </row>
    <row r="189" spans="1:25" ht="12.75" customHeight="1" x14ac:dyDescent="0.3">
      <c r="A189" s="195"/>
      <c r="B189" s="195"/>
      <c r="C189" s="195"/>
      <c r="D189" s="195"/>
      <c r="E189" s="195"/>
      <c r="F189" s="195"/>
      <c r="G189" s="195"/>
      <c r="H189" s="195"/>
      <c r="I189" s="195"/>
      <c r="J189" s="195"/>
      <c r="K189" s="195"/>
      <c r="L189" s="195"/>
      <c r="M189" s="195"/>
      <c r="N189" s="195"/>
      <c r="O189" s="195"/>
      <c r="P189" s="195"/>
      <c r="Q189" s="195"/>
      <c r="R189" s="195"/>
      <c r="S189" s="195"/>
      <c r="T189" s="195"/>
      <c r="U189" s="195"/>
      <c r="V189" s="195"/>
      <c r="W189" s="195"/>
      <c r="X189" s="195"/>
      <c r="Y189" s="195"/>
    </row>
    <row r="190" spans="1:25" ht="12.75" customHeight="1" x14ac:dyDescent="0.3">
      <c r="A190" s="195"/>
      <c r="B190" s="195"/>
      <c r="C190" s="195"/>
      <c r="D190" s="195"/>
      <c r="E190" s="195"/>
      <c r="F190" s="195"/>
      <c r="G190" s="195"/>
      <c r="H190" s="195"/>
      <c r="I190" s="195"/>
      <c r="J190" s="195"/>
      <c r="K190" s="195"/>
      <c r="L190" s="195"/>
      <c r="M190" s="195"/>
      <c r="N190" s="195"/>
      <c r="O190" s="195"/>
      <c r="P190" s="195"/>
      <c r="Q190" s="195"/>
      <c r="R190" s="195"/>
      <c r="S190" s="195"/>
      <c r="T190" s="195"/>
      <c r="U190" s="195"/>
      <c r="V190" s="195"/>
      <c r="W190" s="195"/>
      <c r="X190" s="195"/>
      <c r="Y190" s="195"/>
    </row>
    <row r="191" spans="1:25" ht="12.75" customHeight="1" x14ac:dyDescent="0.3">
      <c r="A191" s="195"/>
      <c r="B191" s="195"/>
      <c r="C191" s="195"/>
      <c r="D191" s="195"/>
      <c r="E191" s="195"/>
      <c r="F191" s="195"/>
      <c r="G191" s="195"/>
      <c r="H191" s="195"/>
      <c r="I191" s="195"/>
      <c r="J191" s="195"/>
      <c r="K191" s="195"/>
      <c r="L191" s="195"/>
      <c r="M191" s="195"/>
      <c r="N191" s="195"/>
      <c r="O191" s="195"/>
      <c r="P191" s="195"/>
      <c r="Q191" s="195"/>
      <c r="R191" s="195"/>
      <c r="S191" s="195"/>
      <c r="T191" s="195"/>
      <c r="U191" s="195"/>
      <c r="V191" s="195"/>
      <c r="W191" s="195"/>
      <c r="X191" s="195"/>
      <c r="Y191" s="195"/>
    </row>
    <row r="192" spans="1:25" ht="12.75" customHeight="1" x14ac:dyDescent="0.3">
      <c r="A192" s="195"/>
      <c r="B192" s="195"/>
      <c r="C192" s="195"/>
      <c r="D192" s="195"/>
      <c r="E192" s="195"/>
      <c r="F192" s="195"/>
      <c r="G192" s="195"/>
      <c r="H192" s="195"/>
      <c r="I192" s="195"/>
      <c r="J192" s="195"/>
      <c r="K192" s="195"/>
      <c r="L192" s="195"/>
      <c r="M192" s="195"/>
      <c r="N192" s="195"/>
      <c r="O192" s="195"/>
      <c r="P192" s="195"/>
      <c r="Q192" s="195"/>
      <c r="R192" s="195"/>
      <c r="S192" s="195"/>
      <c r="T192" s="195"/>
      <c r="U192" s="195"/>
      <c r="V192" s="195"/>
      <c r="W192" s="195"/>
      <c r="X192" s="195"/>
      <c r="Y192" s="195"/>
    </row>
    <row r="193" spans="1:25" ht="12.75" customHeight="1" x14ac:dyDescent="0.3">
      <c r="A193" s="195"/>
      <c r="B193" s="195"/>
      <c r="C193" s="195"/>
      <c r="D193" s="195"/>
      <c r="E193" s="195"/>
      <c r="F193" s="195"/>
      <c r="G193" s="195"/>
      <c r="H193" s="195"/>
      <c r="I193" s="195"/>
      <c r="J193" s="195"/>
      <c r="K193" s="195"/>
      <c r="L193" s="195"/>
      <c r="M193" s="195"/>
      <c r="N193" s="195"/>
      <c r="O193" s="195"/>
      <c r="P193" s="195"/>
      <c r="Q193" s="195"/>
      <c r="R193" s="195"/>
      <c r="S193" s="195"/>
      <c r="T193" s="195"/>
      <c r="U193" s="195"/>
      <c r="V193" s="195"/>
      <c r="W193" s="195"/>
      <c r="X193" s="195"/>
      <c r="Y193" s="195"/>
    </row>
    <row r="194" spans="1:25" ht="12.75" customHeight="1" x14ac:dyDescent="0.3">
      <c r="A194" s="195"/>
      <c r="B194" s="195"/>
      <c r="C194" s="195"/>
      <c r="D194" s="195"/>
      <c r="E194" s="195"/>
      <c r="F194" s="195"/>
      <c r="G194" s="195"/>
      <c r="H194" s="195"/>
      <c r="I194" s="195"/>
      <c r="J194" s="195"/>
      <c r="K194" s="195"/>
      <c r="L194" s="195"/>
      <c r="M194" s="195"/>
      <c r="N194" s="195"/>
      <c r="O194" s="195"/>
      <c r="P194" s="195"/>
      <c r="Q194" s="195"/>
      <c r="R194" s="195"/>
      <c r="S194" s="195"/>
      <c r="T194" s="195"/>
      <c r="U194" s="195"/>
      <c r="V194" s="195"/>
      <c r="W194" s="195"/>
      <c r="X194" s="195"/>
      <c r="Y194" s="195"/>
    </row>
    <row r="195" spans="1:25" ht="12.75" customHeight="1" x14ac:dyDescent="0.3">
      <c r="A195" s="195"/>
      <c r="B195" s="195"/>
      <c r="C195" s="195"/>
      <c r="D195" s="195"/>
      <c r="E195" s="195"/>
      <c r="F195" s="195"/>
      <c r="G195" s="195"/>
      <c r="H195" s="195"/>
      <c r="I195" s="195"/>
      <c r="J195" s="195"/>
      <c r="K195" s="195"/>
      <c r="L195" s="195"/>
      <c r="M195" s="195"/>
      <c r="N195" s="195"/>
      <c r="O195" s="195"/>
      <c r="P195" s="195"/>
      <c r="Q195" s="195"/>
      <c r="R195" s="195"/>
      <c r="S195" s="195"/>
      <c r="T195" s="195"/>
      <c r="U195" s="195"/>
      <c r="V195" s="195"/>
      <c r="W195" s="195"/>
      <c r="X195" s="195"/>
      <c r="Y195" s="195"/>
    </row>
    <row r="196" spans="1:25" ht="12.75" customHeight="1" x14ac:dyDescent="0.3">
      <c r="A196" s="195"/>
      <c r="B196" s="195"/>
      <c r="C196" s="195"/>
      <c r="D196" s="195"/>
      <c r="E196" s="195"/>
      <c r="F196" s="195"/>
      <c r="G196" s="195"/>
      <c r="H196" s="195"/>
      <c r="I196" s="195"/>
      <c r="J196" s="195"/>
      <c r="K196" s="195"/>
      <c r="L196" s="195"/>
      <c r="M196" s="195"/>
      <c r="N196" s="195"/>
      <c r="O196" s="195"/>
      <c r="P196" s="195"/>
      <c r="Q196" s="195"/>
      <c r="R196" s="195"/>
      <c r="S196" s="195"/>
      <c r="T196" s="195"/>
      <c r="U196" s="195"/>
      <c r="V196" s="195"/>
      <c r="W196" s="195"/>
      <c r="X196" s="195"/>
      <c r="Y196" s="195"/>
    </row>
    <row r="197" spans="1:25" ht="12.75" customHeight="1" x14ac:dyDescent="0.3">
      <c r="A197" s="195"/>
      <c r="B197" s="195"/>
      <c r="C197" s="195"/>
      <c r="D197" s="195"/>
      <c r="E197" s="195"/>
      <c r="F197" s="195"/>
      <c r="G197" s="195"/>
      <c r="H197" s="195"/>
      <c r="I197" s="195"/>
      <c r="J197" s="195"/>
      <c r="K197" s="195"/>
      <c r="L197" s="195"/>
      <c r="M197" s="195"/>
      <c r="N197" s="195"/>
      <c r="O197" s="195"/>
      <c r="P197" s="195"/>
      <c r="Q197" s="195"/>
      <c r="R197" s="195"/>
      <c r="S197" s="195"/>
      <c r="T197" s="195"/>
      <c r="U197" s="195"/>
      <c r="V197" s="195"/>
      <c r="W197" s="195"/>
      <c r="X197" s="195"/>
      <c r="Y197" s="195"/>
    </row>
    <row r="198" spans="1:25" ht="12.75" customHeight="1" x14ac:dyDescent="0.3">
      <c r="A198" s="195"/>
      <c r="B198" s="195"/>
      <c r="C198" s="195"/>
      <c r="D198" s="195"/>
      <c r="E198" s="195"/>
      <c r="F198" s="195"/>
      <c r="G198" s="195"/>
      <c r="H198" s="195"/>
      <c r="I198" s="195"/>
      <c r="J198" s="195"/>
      <c r="K198" s="195"/>
      <c r="L198" s="195"/>
      <c r="M198" s="195"/>
      <c r="N198" s="195"/>
      <c r="O198" s="195"/>
      <c r="P198" s="195"/>
      <c r="Q198" s="195"/>
      <c r="R198" s="195"/>
      <c r="S198" s="195"/>
      <c r="T198" s="195"/>
      <c r="U198" s="195"/>
      <c r="V198" s="195"/>
      <c r="W198" s="195"/>
      <c r="X198" s="195"/>
      <c r="Y198" s="195"/>
    </row>
    <row r="199" spans="1:25" ht="12.75" customHeight="1" x14ac:dyDescent="0.3">
      <c r="A199" s="195"/>
      <c r="B199" s="195"/>
      <c r="C199" s="195"/>
      <c r="D199" s="195"/>
      <c r="E199" s="195"/>
      <c r="F199" s="195"/>
      <c r="G199" s="195"/>
      <c r="H199" s="195"/>
      <c r="I199" s="195"/>
      <c r="J199" s="195"/>
      <c r="K199" s="195"/>
      <c r="L199" s="195"/>
      <c r="M199" s="195"/>
      <c r="N199" s="195"/>
      <c r="O199" s="195"/>
      <c r="P199" s="195"/>
      <c r="Q199" s="195"/>
      <c r="R199" s="195"/>
      <c r="S199" s="195"/>
      <c r="T199" s="195"/>
      <c r="U199" s="195"/>
      <c r="V199" s="195"/>
      <c r="W199" s="195"/>
      <c r="X199" s="195"/>
      <c r="Y199" s="195"/>
    </row>
    <row r="200" spans="1:25" ht="12.75" customHeight="1" x14ac:dyDescent="0.3">
      <c r="A200" s="195"/>
      <c r="B200" s="195"/>
      <c r="C200" s="195"/>
      <c r="D200" s="195"/>
      <c r="E200" s="195"/>
      <c r="F200" s="195"/>
      <c r="G200" s="195"/>
      <c r="H200" s="195"/>
      <c r="I200" s="195"/>
      <c r="J200" s="195"/>
      <c r="K200" s="195"/>
      <c r="L200" s="195"/>
      <c r="M200" s="195"/>
      <c r="N200" s="195"/>
      <c r="O200" s="195"/>
      <c r="P200" s="195"/>
      <c r="Q200" s="195"/>
      <c r="R200" s="195"/>
      <c r="S200" s="195"/>
      <c r="T200" s="195"/>
      <c r="U200" s="195"/>
      <c r="V200" s="195"/>
      <c r="W200" s="195"/>
      <c r="X200" s="195"/>
      <c r="Y200" s="195"/>
    </row>
    <row r="201" spans="1:25" ht="12.75" customHeight="1" x14ac:dyDescent="0.3">
      <c r="A201" s="195"/>
      <c r="B201" s="195"/>
      <c r="C201" s="195"/>
      <c r="D201" s="195"/>
      <c r="E201" s="195"/>
      <c r="F201" s="195"/>
      <c r="G201" s="195"/>
      <c r="H201" s="195"/>
      <c r="I201" s="195"/>
      <c r="J201" s="195"/>
      <c r="K201" s="195"/>
      <c r="L201" s="195"/>
      <c r="M201" s="195"/>
      <c r="N201" s="195"/>
      <c r="O201" s="195"/>
      <c r="P201" s="195"/>
      <c r="Q201" s="195"/>
      <c r="R201" s="195"/>
      <c r="S201" s="195"/>
      <c r="T201" s="195"/>
      <c r="U201" s="195"/>
      <c r="V201" s="195"/>
      <c r="W201" s="195"/>
      <c r="X201" s="195"/>
      <c r="Y201" s="195"/>
    </row>
    <row r="202" spans="1:25" ht="12.75" customHeight="1" x14ac:dyDescent="0.3">
      <c r="A202" s="195"/>
      <c r="B202" s="195"/>
      <c r="C202" s="195"/>
      <c r="D202" s="195"/>
      <c r="E202" s="195"/>
      <c r="F202" s="195"/>
      <c r="G202" s="195"/>
      <c r="H202" s="195"/>
      <c r="I202" s="195"/>
      <c r="J202" s="195"/>
      <c r="K202" s="195"/>
      <c r="L202" s="195"/>
      <c r="M202" s="195"/>
      <c r="N202" s="195"/>
      <c r="O202" s="195"/>
      <c r="P202" s="195"/>
      <c r="Q202" s="195"/>
      <c r="R202" s="195"/>
      <c r="S202" s="195"/>
      <c r="T202" s="195"/>
      <c r="U202" s="195"/>
      <c r="V202" s="195"/>
      <c r="W202" s="195"/>
      <c r="X202" s="195"/>
      <c r="Y202" s="195"/>
    </row>
    <row r="203" spans="1:25" ht="12.75" customHeight="1" x14ac:dyDescent="0.3">
      <c r="A203" s="195"/>
      <c r="B203" s="195"/>
      <c r="C203" s="195"/>
      <c r="D203" s="195"/>
      <c r="E203" s="195"/>
      <c r="F203" s="195"/>
      <c r="G203" s="195"/>
      <c r="H203" s="195"/>
      <c r="I203" s="195"/>
      <c r="J203" s="195"/>
      <c r="K203" s="195"/>
      <c r="L203" s="195"/>
      <c r="M203" s="195"/>
      <c r="N203" s="195"/>
      <c r="O203" s="195"/>
      <c r="P203" s="195"/>
      <c r="Q203" s="195"/>
      <c r="R203" s="195"/>
      <c r="S203" s="195"/>
      <c r="T203" s="195"/>
      <c r="U203" s="195"/>
      <c r="V203" s="195"/>
      <c r="W203" s="195"/>
      <c r="X203" s="195"/>
      <c r="Y203" s="195"/>
    </row>
    <row r="204" spans="1:25" ht="12.75" customHeight="1" x14ac:dyDescent="0.3">
      <c r="A204" s="195"/>
      <c r="B204" s="195"/>
      <c r="C204" s="195"/>
      <c r="D204" s="195"/>
      <c r="E204" s="195"/>
      <c r="F204" s="195"/>
      <c r="G204" s="195"/>
      <c r="H204" s="195"/>
      <c r="I204" s="195"/>
      <c r="J204" s="195"/>
      <c r="K204" s="195"/>
      <c r="L204" s="195"/>
      <c r="M204" s="195"/>
      <c r="N204" s="195"/>
      <c r="O204" s="195"/>
      <c r="P204" s="195"/>
      <c r="Q204" s="195"/>
      <c r="R204" s="195"/>
      <c r="S204" s="195"/>
      <c r="T204" s="195"/>
      <c r="U204" s="195"/>
      <c r="V204" s="195"/>
      <c r="W204" s="195"/>
      <c r="X204" s="195"/>
      <c r="Y204" s="195"/>
    </row>
    <row r="205" spans="1:25" ht="12.75" customHeight="1" x14ac:dyDescent="0.3">
      <c r="A205" s="195"/>
      <c r="B205" s="195"/>
      <c r="C205" s="195"/>
      <c r="D205" s="195"/>
      <c r="E205" s="195"/>
      <c r="F205" s="195"/>
      <c r="G205" s="195"/>
      <c r="H205" s="195"/>
      <c r="I205" s="195"/>
      <c r="J205" s="195"/>
      <c r="K205" s="195"/>
      <c r="L205" s="195"/>
      <c r="M205" s="195"/>
      <c r="N205" s="195"/>
      <c r="O205" s="195"/>
      <c r="P205" s="195"/>
      <c r="Q205" s="195"/>
      <c r="R205" s="195"/>
      <c r="S205" s="195"/>
      <c r="T205" s="195"/>
      <c r="U205" s="195"/>
      <c r="V205" s="195"/>
      <c r="W205" s="195"/>
      <c r="X205" s="195"/>
      <c r="Y205" s="195"/>
    </row>
    <row r="206" spans="1:25" ht="12.75" customHeight="1" x14ac:dyDescent="0.3">
      <c r="A206" s="195"/>
      <c r="B206" s="195"/>
      <c r="C206" s="195"/>
      <c r="D206" s="195"/>
      <c r="E206" s="195"/>
      <c r="F206" s="195"/>
      <c r="G206" s="195"/>
      <c r="H206" s="195"/>
      <c r="I206" s="195"/>
      <c r="J206" s="195"/>
      <c r="K206" s="195"/>
      <c r="L206" s="195"/>
      <c r="M206" s="195"/>
      <c r="N206" s="195"/>
      <c r="O206" s="195"/>
      <c r="P206" s="195"/>
      <c r="Q206" s="195"/>
      <c r="R206" s="195"/>
      <c r="S206" s="195"/>
      <c r="T206" s="195"/>
      <c r="U206" s="195"/>
      <c r="V206" s="195"/>
      <c r="W206" s="195"/>
      <c r="X206" s="195"/>
      <c r="Y206" s="195"/>
    </row>
    <row r="207" spans="1:25" ht="12.75" customHeight="1" x14ac:dyDescent="0.3">
      <c r="A207" s="195"/>
      <c r="B207" s="195"/>
      <c r="C207" s="195"/>
      <c r="D207" s="195"/>
      <c r="E207" s="195"/>
      <c r="F207" s="195"/>
      <c r="G207" s="195"/>
      <c r="H207" s="195"/>
      <c r="I207" s="195"/>
      <c r="J207" s="195"/>
      <c r="K207" s="195"/>
      <c r="L207" s="195"/>
      <c r="M207" s="195"/>
      <c r="N207" s="195"/>
      <c r="O207" s="195"/>
      <c r="P207" s="195"/>
      <c r="Q207" s="195"/>
      <c r="R207" s="195"/>
      <c r="S207" s="195"/>
      <c r="T207" s="195"/>
      <c r="U207" s="195"/>
      <c r="V207" s="195"/>
      <c r="W207" s="195"/>
      <c r="X207" s="195"/>
      <c r="Y207" s="195"/>
    </row>
    <row r="208" spans="1:25" ht="12.75" customHeight="1" x14ac:dyDescent="0.3">
      <c r="A208" s="195"/>
      <c r="B208" s="195"/>
      <c r="C208" s="195"/>
      <c r="D208" s="195"/>
      <c r="E208" s="195"/>
      <c r="F208" s="195"/>
      <c r="G208" s="195"/>
      <c r="H208" s="195"/>
      <c r="I208" s="195"/>
      <c r="J208" s="195"/>
      <c r="K208" s="195"/>
      <c r="L208" s="195"/>
      <c r="M208" s="195"/>
      <c r="N208" s="195"/>
      <c r="O208" s="195"/>
      <c r="P208" s="195"/>
      <c r="Q208" s="195"/>
      <c r="R208" s="195"/>
      <c r="S208" s="195"/>
      <c r="T208" s="195"/>
      <c r="U208" s="195"/>
      <c r="V208" s="195"/>
      <c r="W208" s="195"/>
      <c r="X208" s="195"/>
      <c r="Y208" s="195"/>
    </row>
    <row r="209" spans="1:25" ht="12.75" customHeight="1" x14ac:dyDescent="0.3">
      <c r="A209" s="195"/>
      <c r="B209" s="195"/>
      <c r="C209" s="195"/>
      <c r="D209" s="195"/>
      <c r="E209" s="195"/>
      <c r="F209" s="195"/>
      <c r="G209" s="195"/>
      <c r="H209" s="195"/>
      <c r="I209" s="195"/>
      <c r="J209" s="195"/>
      <c r="K209" s="195"/>
      <c r="L209" s="195"/>
      <c r="M209" s="195"/>
      <c r="N209" s="195"/>
      <c r="O209" s="195"/>
      <c r="P209" s="195"/>
      <c r="Q209" s="195"/>
      <c r="R209" s="195"/>
      <c r="S209" s="195"/>
      <c r="T209" s="195"/>
      <c r="U209" s="195"/>
      <c r="V209" s="195"/>
      <c r="W209" s="195"/>
      <c r="X209" s="195"/>
      <c r="Y209" s="195"/>
    </row>
    <row r="210" spans="1:25" ht="12.75" customHeight="1" x14ac:dyDescent="0.3">
      <c r="A210" s="195"/>
      <c r="B210" s="195"/>
      <c r="C210" s="195"/>
      <c r="D210" s="195"/>
      <c r="E210" s="195"/>
      <c r="F210" s="195"/>
      <c r="G210" s="195"/>
      <c r="H210" s="195"/>
      <c r="I210" s="195"/>
      <c r="J210" s="195"/>
      <c r="K210" s="195"/>
      <c r="L210" s="195"/>
      <c r="M210" s="195"/>
      <c r="N210" s="195"/>
      <c r="O210" s="195"/>
      <c r="P210" s="195"/>
      <c r="Q210" s="195"/>
      <c r="R210" s="195"/>
      <c r="S210" s="195"/>
      <c r="T210" s="195"/>
      <c r="U210" s="195"/>
      <c r="V210" s="195"/>
      <c r="W210" s="195"/>
      <c r="X210" s="195"/>
      <c r="Y210" s="195"/>
    </row>
    <row r="211" spans="1:25" ht="12.75" customHeight="1" x14ac:dyDescent="0.3">
      <c r="A211" s="195"/>
      <c r="B211" s="195"/>
      <c r="C211" s="195"/>
      <c r="D211" s="195"/>
      <c r="E211" s="195"/>
      <c r="F211" s="195"/>
      <c r="G211" s="195"/>
      <c r="H211" s="195"/>
      <c r="I211" s="195"/>
      <c r="J211" s="195"/>
      <c r="K211" s="195"/>
      <c r="L211" s="195"/>
      <c r="M211" s="195"/>
      <c r="N211" s="195"/>
      <c r="O211" s="195"/>
      <c r="P211" s="195"/>
      <c r="Q211" s="195"/>
      <c r="R211" s="195"/>
      <c r="S211" s="195"/>
      <c r="T211" s="195"/>
      <c r="U211" s="195"/>
      <c r="V211" s="195"/>
      <c r="W211" s="195"/>
      <c r="X211" s="195"/>
      <c r="Y211" s="195"/>
    </row>
    <row r="212" spans="1:25" ht="12.75" customHeight="1" x14ac:dyDescent="0.3">
      <c r="A212" s="195"/>
      <c r="B212" s="195"/>
      <c r="C212" s="195"/>
      <c r="D212" s="195"/>
      <c r="E212" s="195"/>
      <c r="F212" s="195"/>
      <c r="G212" s="195"/>
      <c r="H212" s="195"/>
      <c r="I212" s="195"/>
      <c r="J212" s="195"/>
      <c r="K212" s="195"/>
      <c r="L212" s="195"/>
      <c r="M212" s="195"/>
      <c r="N212" s="195"/>
      <c r="O212" s="195"/>
      <c r="P212" s="195"/>
      <c r="Q212" s="195"/>
      <c r="R212" s="195"/>
      <c r="S212" s="195"/>
      <c r="T212" s="195"/>
      <c r="U212" s="195"/>
      <c r="V212" s="195"/>
      <c r="W212" s="195"/>
      <c r="X212" s="195"/>
      <c r="Y212" s="195"/>
    </row>
    <row r="213" spans="1:25" ht="12.75" customHeight="1" x14ac:dyDescent="0.3">
      <c r="A213" s="195"/>
      <c r="B213" s="195"/>
      <c r="C213" s="195"/>
      <c r="D213" s="195"/>
      <c r="E213" s="195"/>
      <c r="F213" s="195"/>
      <c r="G213" s="195"/>
      <c r="H213" s="195"/>
      <c r="I213" s="195"/>
      <c r="J213" s="195"/>
      <c r="K213" s="195"/>
      <c r="L213" s="195"/>
      <c r="M213" s="195"/>
      <c r="N213" s="195"/>
      <c r="O213" s="195"/>
      <c r="P213" s="195"/>
      <c r="Q213" s="195"/>
      <c r="R213" s="195"/>
      <c r="S213" s="195"/>
      <c r="T213" s="195"/>
      <c r="U213" s="195"/>
      <c r="V213" s="195"/>
      <c r="W213" s="195"/>
      <c r="X213" s="195"/>
      <c r="Y213" s="195"/>
    </row>
    <row r="214" spans="1:25" ht="12.75" customHeight="1" x14ac:dyDescent="0.3">
      <c r="A214" s="195"/>
      <c r="B214" s="195"/>
      <c r="C214" s="195"/>
      <c r="D214" s="195"/>
      <c r="E214" s="195"/>
      <c r="F214" s="195"/>
      <c r="G214" s="195"/>
      <c r="H214" s="195"/>
      <c r="I214" s="195"/>
      <c r="J214" s="195"/>
      <c r="K214" s="195"/>
      <c r="L214" s="195"/>
      <c r="M214" s="195"/>
      <c r="N214" s="195"/>
      <c r="O214" s="195"/>
      <c r="P214" s="195"/>
      <c r="Q214" s="195"/>
      <c r="R214" s="195"/>
      <c r="S214" s="195"/>
      <c r="T214" s="195"/>
      <c r="U214" s="195"/>
      <c r="V214" s="195"/>
      <c r="W214" s="195"/>
      <c r="X214" s="195"/>
      <c r="Y214" s="195"/>
    </row>
    <row r="215" spans="1:25" ht="12.75" customHeight="1" x14ac:dyDescent="0.3">
      <c r="A215" s="195"/>
      <c r="B215" s="195"/>
      <c r="C215" s="195"/>
      <c r="D215" s="195"/>
      <c r="E215" s="195"/>
      <c r="F215" s="195"/>
      <c r="G215" s="195"/>
      <c r="H215" s="195"/>
      <c r="I215" s="195"/>
      <c r="J215" s="195"/>
      <c r="K215" s="195"/>
      <c r="L215" s="195"/>
      <c r="M215" s="195"/>
      <c r="N215" s="195"/>
      <c r="O215" s="195"/>
      <c r="P215" s="195"/>
      <c r="Q215" s="195"/>
      <c r="R215" s="195"/>
      <c r="S215" s="195"/>
      <c r="T215" s="195"/>
      <c r="U215" s="195"/>
      <c r="V215" s="195"/>
      <c r="W215" s="195"/>
      <c r="X215" s="195"/>
      <c r="Y215" s="195"/>
    </row>
    <row r="216" spans="1:25" ht="12.75" customHeight="1" x14ac:dyDescent="0.3">
      <c r="A216" s="195"/>
      <c r="B216" s="195"/>
      <c r="C216" s="195"/>
      <c r="D216" s="195"/>
      <c r="E216" s="195"/>
      <c r="F216" s="195"/>
      <c r="G216" s="195"/>
      <c r="H216" s="195"/>
      <c r="I216" s="195"/>
      <c r="J216" s="195"/>
      <c r="K216" s="195"/>
      <c r="L216" s="195"/>
      <c r="M216" s="195"/>
      <c r="N216" s="195"/>
      <c r="O216" s="195"/>
      <c r="P216" s="195"/>
      <c r="Q216" s="195"/>
      <c r="R216" s="195"/>
      <c r="S216" s="195"/>
      <c r="T216" s="195"/>
      <c r="U216" s="195"/>
      <c r="V216" s="195"/>
      <c r="W216" s="195"/>
      <c r="X216" s="195"/>
      <c r="Y216" s="195"/>
    </row>
    <row r="217" spans="1:25" ht="12.75" customHeight="1" x14ac:dyDescent="0.3">
      <c r="A217" s="195"/>
      <c r="B217" s="195"/>
      <c r="C217" s="195"/>
      <c r="D217" s="195"/>
      <c r="E217" s="195"/>
      <c r="F217" s="195"/>
      <c r="G217" s="195"/>
      <c r="H217" s="195"/>
      <c r="I217" s="195"/>
      <c r="J217" s="195"/>
      <c r="K217" s="195"/>
      <c r="L217" s="195"/>
      <c r="M217" s="195"/>
      <c r="N217" s="195"/>
      <c r="O217" s="195"/>
      <c r="P217" s="195"/>
      <c r="Q217" s="195"/>
      <c r="R217" s="195"/>
      <c r="S217" s="195"/>
      <c r="T217" s="195"/>
      <c r="U217" s="195"/>
      <c r="V217" s="195"/>
      <c r="W217" s="195"/>
      <c r="X217" s="195"/>
      <c r="Y217" s="195"/>
    </row>
    <row r="218" spans="1:25" ht="12.75" customHeight="1" x14ac:dyDescent="0.3">
      <c r="A218" s="195"/>
      <c r="B218" s="195"/>
      <c r="C218" s="195"/>
      <c r="D218" s="195"/>
      <c r="E218" s="195"/>
      <c r="F218" s="195"/>
      <c r="G218" s="195"/>
      <c r="H218" s="195"/>
      <c r="I218" s="195"/>
      <c r="J218" s="195"/>
      <c r="K218" s="195"/>
      <c r="L218" s="195"/>
      <c r="M218" s="195"/>
      <c r="N218" s="195"/>
      <c r="O218" s="195"/>
      <c r="P218" s="195"/>
      <c r="Q218" s="195"/>
      <c r="R218" s="195"/>
      <c r="S218" s="195"/>
      <c r="T218" s="195"/>
      <c r="U218" s="195"/>
      <c r="V218" s="195"/>
      <c r="W218" s="195"/>
      <c r="X218" s="195"/>
      <c r="Y218" s="195"/>
    </row>
    <row r="219" spans="1:25" ht="12.75" customHeight="1" x14ac:dyDescent="0.3">
      <c r="A219" s="195"/>
      <c r="B219" s="195"/>
      <c r="C219" s="195"/>
      <c r="D219" s="195"/>
      <c r="E219" s="195"/>
      <c r="F219" s="195"/>
      <c r="G219" s="195"/>
      <c r="H219" s="195"/>
      <c r="I219" s="195"/>
      <c r="J219" s="195"/>
      <c r="K219" s="195"/>
      <c r="L219" s="195"/>
      <c r="M219" s="195"/>
      <c r="N219" s="195"/>
      <c r="O219" s="195"/>
      <c r="P219" s="195"/>
      <c r="Q219" s="195"/>
      <c r="R219" s="195"/>
      <c r="S219" s="195"/>
      <c r="T219" s="195"/>
      <c r="U219" s="195"/>
      <c r="V219" s="195"/>
      <c r="W219" s="195"/>
      <c r="X219" s="195"/>
      <c r="Y219" s="195"/>
    </row>
    <row r="220" spans="1:25" ht="12.75" customHeight="1" x14ac:dyDescent="0.3">
      <c r="A220" s="195"/>
      <c r="B220" s="195"/>
      <c r="C220" s="195"/>
      <c r="D220" s="195"/>
      <c r="E220" s="195"/>
      <c r="F220" s="195"/>
      <c r="G220" s="195"/>
      <c r="H220" s="195"/>
      <c r="I220" s="195"/>
      <c r="J220" s="195"/>
      <c r="K220" s="195"/>
      <c r="L220" s="195"/>
      <c r="M220" s="195"/>
      <c r="N220" s="195"/>
      <c r="O220" s="195"/>
      <c r="P220" s="195"/>
      <c r="Q220" s="195"/>
      <c r="R220" s="195"/>
      <c r="S220" s="195"/>
      <c r="T220" s="195"/>
      <c r="U220" s="195"/>
      <c r="V220" s="195"/>
      <c r="W220" s="195"/>
      <c r="X220" s="195"/>
      <c r="Y220" s="195"/>
    </row>
    <row r="221" spans="1:25" ht="12.75" customHeight="1" x14ac:dyDescent="0.3">
      <c r="A221" s="195"/>
      <c r="B221" s="195"/>
      <c r="C221" s="195"/>
      <c r="D221" s="195"/>
      <c r="E221" s="195"/>
      <c r="F221" s="195"/>
      <c r="G221" s="195"/>
      <c r="H221" s="195"/>
      <c r="I221" s="195"/>
      <c r="J221" s="195"/>
      <c r="K221" s="195"/>
      <c r="L221" s="195"/>
      <c r="M221" s="195"/>
      <c r="N221" s="195"/>
      <c r="O221" s="195"/>
      <c r="P221" s="195"/>
      <c r="Q221" s="195"/>
      <c r="R221" s="195"/>
      <c r="S221" s="195"/>
      <c r="T221" s="195"/>
      <c r="U221" s="195"/>
      <c r="V221" s="195"/>
      <c r="W221" s="195"/>
      <c r="X221" s="195"/>
      <c r="Y221" s="195"/>
    </row>
    <row r="222" spans="1:25" ht="12.75" customHeight="1" x14ac:dyDescent="0.3">
      <c r="A222" s="195"/>
      <c r="B222" s="195"/>
      <c r="C222" s="195"/>
      <c r="D222" s="195"/>
      <c r="E222" s="195"/>
      <c r="F222" s="195"/>
      <c r="G222" s="195"/>
      <c r="H222" s="195"/>
      <c r="I222" s="195"/>
      <c r="J222" s="195"/>
      <c r="K222" s="195"/>
      <c r="L222" s="195"/>
      <c r="M222" s="195"/>
      <c r="N222" s="195"/>
      <c r="O222" s="195"/>
      <c r="P222" s="195"/>
      <c r="Q222" s="195"/>
      <c r="R222" s="195"/>
      <c r="S222" s="195"/>
      <c r="T222" s="195"/>
      <c r="U222" s="195"/>
      <c r="V222" s="195"/>
      <c r="W222" s="195"/>
      <c r="X222" s="195"/>
      <c r="Y222" s="195"/>
    </row>
    <row r="223" spans="1:25" ht="12.75" customHeight="1" x14ac:dyDescent="0.3">
      <c r="A223" s="195"/>
      <c r="B223" s="195"/>
      <c r="C223" s="195"/>
      <c r="D223" s="195"/>
      <c r="E223" s="195"/>
      <c r="F223" s="195"/>
      <c r="G223" s="195"/>
      <c r="H223" s="195"/>
      <c r="I223" s="195"/>
      <c r="J223" s="195"/>
      <c r="K223" s="195"/>
      <c r="L223" s="195"/>
      <c r="M223" s="195"/>
      <c r="N223" s="195"/>
      <c r="O223" s="195"/>
      <c r="P223" s="195"/>
      <c r="Q223" s="195"/>
      <c r="R223" s="195"/>
      <c r="S223" s="195"/>
      <c r="T223" s="195"/>
      <c r="U223" s="195"/>
      <c r="V223" s="195"/>
      <c r="W223" s="195"/>
      <c r="X223" s="195"/>
      <c r="Y223" s="195"/>
    </row>
    <row r="224" spans="1:25" ht="12.75" customHeight="1" x14ac:dyDescent="0.3">
      <c r="A224" s="195"/>
      <c r="B224" s="195"/>
      <c r="C224" s="195"/>
      <c r="D224" s="195"/>
      <c r="E224" s="195"/>
      <c r="F224" s="195"/>
      <c r="G224" s="195"/>
      <c r="H224" s="195"/>
      <c r="I224" s="195"/>
      <c r="J224" s="195"/>
      <c r="K224" s="195"/>
      <c r="L224" s="195"/>
      <c r="M224" s="195"/>
      <c r="N224" s="195"/>
      <c r="O224" s="195"/>
      <c r="P224" s="195"/>
      <c r="Q224" s="195"/>
      <c r="R224" s="195"/>
      <c r="S224" s="195"/>
      <c r="T224" s="195"/>
      <c r="U224" s="195"/>
      <c r="V224" s="195"/>
      <c r="W224" s="195"/>
      <c r="X224" s="195"/>
      <c r="Y224" s="195"/>
    </row>
    <row r="225" spans="1:25" ht="12.75" customHeight="1" x14ac:dyDescent="0.3">
      <c r="A225" s="195"/>
      <c r="B225" s="195"/>
      <c r="C225" s="195"/>
      <c r="D225" s="195"/>
      <c r="E225" s="195"/>
      <c r="F225" s="195"/>
      <c r="G225" s="195"/>
      <c r="H225" s="195"/>
      <c r="I225" s="195"/>
      <c r="J225" s="195"/>
      <c r="K225" s="195"/>
      <c r="L225" s="195"/>
      <c r="M225" s="195"/>
      <c r="N225" s="195"/>
      <c r="O225" s="195"/>
      <c r="P225" s="195"/>
      <c r="Q225" s="195"/>
      <c r="R225" s="195"/>
      <c r="S225" s="195"/>
      <c r="T225" s="195"/>
      <c r="U225" s="195"/>
      <c r="V225" s="195"/>
      <c r="W225" s="195"/>
      <c r="X225" s="195"/>
      <c r="Y225" s="195"/>
    </row>
    <row r="226" spans="1:25" ht="12.75" customHeight="1" x14ac:dyDescent="0.3">
      <c r="A226" s="195"/>
      <c r="B226" s="195"/>
      <c r="C226" s="195"/>
      <c r="D226" s="195"/>
      <c r="E226" s="195"/>
      <c r="F226" s="195"/>
      <c r="G226" s="195"/>
      <c r="H226" s="195"/>
      <c r="I226" s="195"/>
      <c r="J226" s="195"/>
      <c r="K226" s="195"/>
      <c r="L226" s="195"/>
      <c r="M226" s="195"/>
      <c r="N226" s="195"/>
      <c r="O226" s="195"/>
      <c r="P226" s="195"/>
      <c r="Q226" s="195"/>
      <c r="R226" s="195"/>
      <c r="S226" s="195"/>
      <c r="T226" s="195"/>
      <c r="U226" s="195"/>
      <c r="V226" s="195"/>
      <c r="W226" s="195"/>
      <c r="X226" s="195"/>
      <c r="Y226" s="195"/>
    </row>
    <row r="227" spans="1:25" ht="12.75" customHeight="1" x14ac:dyDescent="0.3">
      <c r="A227" s="195"/>
      <c r="B227" s="195"/>
      <c r="C227" s="195"/>
      <c r="D227" s="195"/>
      <c r="E227" s="195"/>
      <c r="F227" s="195"/>
      <c r="G227" s="195"/>
      <c r="H227" s="195"/>
      <c r="I227" s="195"/>
      <c r="J227" s="195"/>
      <c r="K227" s="195"/>
      <c r="L227" s="195"/>
      <c r="M227" s="195"/>
      <c r="N227" s="195"/>
      <c r="O227" s="195"/>
      <c r="P227" s="195"/>
      <c r="Q227" s="195"/>
      <c r="R227" s="195"/>
      <c r="S227" s="195"/>
      <c r="T227" s="195"/>
      <c r="U227" s="195"/>
      <c r="V227" s="195"/>
      <c r="W227" s="195"/>
      <c r="X227" s="195"/>
      <c r="Y227" s="195"/>
    </row>
    <row r="228" spans="1:25" ht="12.75" customHeight="1" x14ac:dyDescent="0.3">
      <c r="A228" s="195"/>
      <c r="B228" s="195"/>
      <c r="C228" s="195"/>
      <c r="D228" s="195"/>
      <c r="E228" s="195"/>
      <c r="F228" s="195"/>
      <c r="G228" s="195"/>
      <c r="H228" s="195"/>
      <c r="I228" s="195"/>
      <c r="J228" s="195"/>
      <c r="K228" s="195"/>
      <c r="L228" s="195"/>
      <c r="M228" s="195"/>
      <c r="N228" s="195"/>
      <c r="O228" s="195"/>
      <c r="P228" s="195"/>
      <c r="Q228" s="195"/>
      <c r="R228" s="195"/>
      <c r="S228" s="195"/>
      <c r="T228" s="195"/>
      <c r="U228" s="195"/>
      <c r="V228" s="195"/>
      <c r="W228" s="195"/>
      <c r="X228" s="195"/>
      <c r="Y228" s="195"/>
    </row>
    <row r="229" spans="1:25" ht="12.75" customHeight="1" x14ac:dyDescent="0.3">
      <c r="A229" s="195"/>
      <c r="B229" s="195"/>
      <c r="C229" s="195"/>
      <c r="D229" s="195"/>
      <c r="E229" s="195"/>
      <c r="F229" s="195"/>
      <c r="G229" s="195"/>
      <c r="H229" s="195"/>
      <c r="I229" s="195"/>
      <c r="J229" s="195"/>
      <c r="K229" s="195"/>
      <c r="L229" s="195"/>
      <c r="M229" s="195"/>
      <c r="N229" s="195"/>
      <c r="O229" s="195"/>
      <c r="P229" s="195"/>
      <c r="Q229" s="195"/>
      <c r="R229" s="195"/>
      <c r="S229" s="195"/>
      <c r="T229" s="195"/>
      <c r="U229" s="195"/>
      <c r="V229" s="195"/>
      <c r="W229" s="195"/>
      <c r="X229" s="195"/>
      <c r="Y229" s="195"/>
    </row>
    <row r="230" spans="1:25" ht="12.75" customHeight="1" x14ac:dyDescent="0.3">
      <c r="A230" s="195"/>
      <c r="B230" s="195"/>
      <c r="C230" s="195"/>
      <c r="D230" s="195"/>
      <c r="E230" s="195"/>
      <c r="F230" s="195"/>
      <c r="G230" s="195"/>
      <c r="H230" s="195"/>
      <c r="I230" s="195"/>
      <c r="J230" s="195"/>
      <c r="K230" s="195"/>
      <c r="L230" s="195"/>
      <c r="M230" s="195"/>
      <c r="N230" s="195"/>
      <c r="O230" s="195"/>
      <c r="P230" s="195"/>
      <c r="Q230" s="195"/>
      <c r="R230" s="195"/>
      <c r="S230" s="195"/>
      <c r="T230" s="195"/>
      <c r="U230" s="195"/>
      <c r="V230" s="195"/>
      <c r="W230" s="195"/>
      <c r="X230" s="195"/>
      <c r="Y230" s="195"/>
    </row>
    <row r="231" spans="1:25" ht="12.75" customHeight="1" x14ac:dyDescent="0.3">
      <c r="A231" s="195"/>
      <c r="B231" s="195"/>
      <c r="C231" s="195"/>
      <c r="D231" s="195"/>
      <c r="E231" s="195"/>
      <c r="F231" s="195"/>
      <c r="G231" s="195"/>
      <c r="H231" s="195"/>
      <c r="I231" s="195"/>
      <c r="J231" s="195"/>
      <c r="K231" s="195"/>
      <c r="L231" s="195"/>
      <c r="M231" s="195"/>
      <c r="N231" s="195"/>
      <c r="O231" s="195"/>
      <c r="P231" s="195"/>
      <c r="Q231" s="195"/>
      <c r="R231" s="195"/>
      <c r="S231" s="195"/>
      <c r="T231" s="195"/>
      <c r="U231" s="195"/>
      <c r="V231" s="195"/>
      <c r="W231" s="195"/>
      <c r="X231" s="195"/>
      <c r="Y231" s="195"/>
    </row>
    <row r="232" spans="1:25" ht="12.75" customHeight="1" x14ac:dyDescent="0.3">
      <c r="A232" s="195"/>
      <c r="B232" s="195"/>
      <c r="C232" s="195"/>
      <c r="D232" s="195"/>
      <c r="E232" s="195"/>
      <c r="F232" s="195"/>
      <c r="G232" s="195"/>
      <c r="H232" s="195"/>
      <c r="I232" s="195"/>
      <c r="J232" s="195"/>
      <c r="K232" s="195"/>
      <c r="L232" s="195"/>
      <c r="M232" s="195"/>
      <c r="N232" s="195"/>
      <c r="O232" s="195"/>
      <c r="P232" s="195"/>
      <c r="Q232" s="195"/>
      <c r="R232" s="195"/>
      <c r="S232" s="195"/>
      <c r="T232" s="195"/>
      <c r="U232" s="195"/>
      <c r="V232" s="195"/>
      <c r="W232" s="195"/>
      <c r="X232" s="195"/>
      <c r="Y232" s="195"/>
    </row>
    <row r="233" spans="1:25" ht="12.75" customHeight="1" x14ac:dyDescent="0.3">
      <c r="A233" s="195"/>
      <c r="B233" s="195"/>
      <c r="C233" s="195"/>
      <c r="D233" s="195"/>
      <c r="E233" s="195"/>
      <c r="F233" s="195"/>
      <c r="G233" s="195"/>
      <c r="H233" s="195"/>
      <c r="I233" s="195"/>
      <c r="J233" s="195"/>
      <c r="K233" s="195"/>
      <c r="L233" s="195"/>
      <c r="M233" s="195"/>
      <c r="N233" s="195"/>
      <c r="O233" s="195"/>
      <c r="P233" s="195"/>
      <c r="Q233" s="195"/>
      <c r="R233" s="195"/>
      <c r="S233" s="195"/>
      <c r="T233" s="195"/>
      <c r="U233" s="195"/>
      <c r="V233" s="195"/>
      <c r="W233" s="195"/>
      <c r="X233" s="195"/>
      <c r="Y233" s="195"/>
    </row>
    <row r="234" spans="1:25" ht="12.75" customHeight="1" x14ac:dyDescent="0.3">
      <c r="A234" s="195"/>
      <c r="B234" s="195"/>
      <c r="C234" s="195"/>
      <c r="D234" s="195"/>
      <c r="E234" s="195"/>
      <c r="F234" s="195"/>
      <c r="G234" s="195"/>
      <c r="H234" s="195"/>
      <c r="I234" s="195"/>
      <c r="J234" s="195"/>
      <c r="K234" s="195"/>
      <c r="L234" s="195"/>
      <c r="M234" s="195"/>
      <c r="N234" s="195"/>
      <c r="O234" s="195"/>
      <c r="P234" s="195"/>
      <c r="Q234" s="195"/>
      <c r="R234" s="195"/>
      <c r="S234" s="195"/>
      <c r="T234" s="195"/>
      <c r="U234" s="195"/>
      <c r="V234" s="195"/>
      <c r="W234" s="195"/>
      <c r="X234" s="195"/>
      <c r="Y234" s="195"/>
    </row>
    <row r="235" spans="1:25" ht="12.75" customHeight="1" x14ac:dyDescent="0.3">
      <c r="A235" s="195"/>
      <c r="B235" s="195"/>
      <c r="C235" s="195"/>
      <c r="D235" s="195"/>
      <c r="E235" s="195"/>
      <c r="F235" s="195"/>
      <c r="G235" s="195"/>
      <c r="H235" s="195"/>
      <c r="I235" s="195"/>
      <c r="J235" s="195"/>
      <c r="K235" s="195"/>
      <c r="L235" s="195"/>
      <c r="M235" s="195"/>
      <c r="N235" s="195"/>
      <c r="O235" s="195"/>
      <c r="P235" s="195"/>
      <c r="Q235" s="195"/>
      <c r="R235" s="195"/>
      <c r="S235" s="195"/>
      <c r="T235" s="195"/>
      <c r="U235" s="195"/>
      <c r="V235" s="195"/>
      <c r="W235" s="195"/>
      <c r="X235" s="195"/>
      <c r="Y235" s="195"/>
    </row>
    <row r="236" spans="1:25" ht="12.75" customHeight="1" x14ac:dyDescent="0.3">
      <c r="A236" s="195"/>
      <c r="B236" s="195"/>
      <c r="C236" s="195"/>
      <c r="D236" s="195"/>
      <c r="E236" s="195"/>
      <c r="F236" s="195"/>
      <c r="G236" s="195"/>
      <c r="H236" s="195"/>
      <c r="I236" s="195"/>
      <c r="J236" s="195"/>
      <c r="K236" s="195"/>
      <c r="L236" s="195"/>
      <c r="M236" s="195"/>
      <c r="N236" s="195"/>
      <c r="O236" s="195"/>
      <c r="P236" s="195"/>
      <c r="Q236" s="195"/>
      <c r="R236" s="195"/>
      <c r="S236" s="195"/>
      <c r="T236" s="195"/>
      <c r="U236" s="195"/>
      <c r="V236" s="195"/>
      <c r="W236" s="195"/>
      <c r="X236" s="195"/>
      <c r="Y236" s="195"/>
    </row>
    <row r="237" spans="1:25" ht="12.75" customHeight="1" x14ac:dyDescent="0.3">
      <c r="A237" s="195"/>
      <c r="B237" s="195"/>
      <c r="C237" s="195"/>
      <c r="D237" s="195"/>
      <c r="E237" s="195"/>
      <c r="F237" s="195"/>
      <c r="G237" s="195"/>
      <c r="H237" s="195"/>
      <c r="I237" s="195"/>
      <c r="J237" s="195"/>
      <c r="K237" s="195"/>
      <c r="L237" s="195"/>
      <c r="M237" s="195"/>
      <c r="N237" s="195"/>
      <c r="O237" s="195"/>
      <c r="P237" s="195"/>
      <c r="Q237" s="195"/>
      <c r="R237" s="195"/>
      <c r="S237" s="195"/>
      <c r="T237" s="195"/>
      <c r="U237" s="195"/>
      <c r="V237" s="195"/>
      <c r="W237" s="195"/>
      <c r="X237" s="195"/>
      <c r="Y237" s="195"/>
    </row>
    <row r="238" spans="1:25" ht="12.75" customHeight="1" x14ac:dyDescent="0.3">
      <c r="A238" s="195"/>
      <c r="B238" s="195"/>
      <c r="C238" s="195"/>
      <c r="D238" s="195"/>
      <c r="E238" s="195"/>
      <c r="F238" s="195"/>
      <c r="G238" s="195"/>
      <c r="H238" s="195"/>
      <c r="I238" s="195"/>
      <c r="J238" s="195"/>
      <c r="K238" s="195"/>
      <c r="L238" s="195"/>
      <c r="M238" s="195"/>
      <c r="N238" s="195"/>
      <c r="O238" s="195"/>
      <c r="P238" s="195"/>
      <c r="Q238" s="195"/>
      <c r="R238" s="195"/>
      <c r="S238" s="195"/>
      <c r="T238" s="195"/>
      <c r="U238" s="195"/>
      <c r="V238" s="195"/>
      <c r="W238" s="195"/>
      <c r="X238" s="195"/>
      <c r="Y238" s="195"/>
    </row>
    <row r="239" spans="1:25" ht="12.75" customHeight="1" x14ac:dyDescent="0.3">
      <c r="A239" s="195"/>
      <c r="B239" s="195"/>
      <c r="C239" s="195"/>
      <c r="D239" s="195"/>
      <c r="E239" s="195"/>
      <c r="F239" s="195"/>
      <c r="G239" s="195"/>
      <c r="H239" s="195"/>
      <c r="I239" s="195"/>
      <c r="J239" s="195"/>
      <c r="K239" s="195"/>
      <c r="L239" s="195"/>
      <c r="M239" s="195"/>
      <c r="N239" s="195"/>
      <c r="O239" s="195"/>
      <c r="P239" s="195"/>
      <c r="Q239" s="195"/>
      <c r="R239" s="195"/>
      <c r="S239" s="195"/>
      <c r="T239" s="195"/>
      <c r="U239" s="195"/>
      <c r="V239" s="195"/>
      <c r="W239" s="195"/>
      <c r="X239" s="195"/>
      <c r="Y239" s="195"/>
    </row>
    <row r="240" spans="1:25" ht="12.75" customHeight="1" x14ac:dyDescent="0.3">
      <c r="A240" s="195"/>
      <c r="B240" s="195"/>
      <c r="C240" s="195"/>
      <c r="D240" s="195"/>
      <c r="E240" s="195"/>
      <c r="F240" s="195"/>
      <c r="G240" s="195"/>
      <c r="H240" s="195"/>
      <c r="I240" s="195"/>
      <c r="J240" s="195"/>
      <c r="K240" s="195"/>
      <c r="L240" s="195"/>
      <c r="M240" s="195"/>
      <c r="N240" s="195"/>
      <c r="O240" s="195"/>
      <c r="P240" s="195"/>
      <c r="Q240" s="195"/>
      <c r="R240" s="195"/>
      <c r="S240" s="195"/>
      <c r="T240" s="195"/>
      <c r="U240" s="195"/>
      <c r="V240" s="195"/>
      <c r="W240" s="195"/>
      <c r="X240" s="195"/>
      <c r="Y240" s="195"/>
    </row>
    <row r="241" spans="1:25" ht="12.75" customHeight="1" x14ac:dyDescent="0.3">
      <c r="A241" s="195"/>
      <c r="B241" s="195"/>
      <c r="C241" s="195"/>
      <c r="D241" s="195"/>
      <c r="E241" s="195"/>
      <c r="F241" s="195"/>
      <c r="G241" s="195"/>
      <c r="H241" s="195"/>
      <c r="I241" s="195"/>
      <c r="J241" s="195"/>
      <c r="K241" s="195"/>
      <c r="L241" s="195"/>
      <c r="M241" s="195"/>
      <c r="N241" s="195"/>
      <c r="O241" s="195"/>
      <c r="P241" s="195"/>
      <c r="Q241" s="195"/>
      <c r="R241" s="195"/>
      <c r="S241" s="195"/>
      <c r="T241" s="195"/>
      <c r="U241" s="195"/>
      <c r="V241" s="195"/>
      <c r="W241" s="195"/>
      <c r="X241" s="195"/>
      <c r="Y241" s="195"/>
    </row>
    <row r="242" spans="1:25" ht="12.75" customHeight="1" x14ac:dyDescent="0.3">
      <c r="A242" s="195"/>
      <c r="B242" s="195"/>
      <c r="C242" s="195"/>
      <c r="D242" s="195"/>
      <c r="E242" s="195"/>
      <c r="F242" s="195"/>
      <c r="G242" s="195"/>
      <c r="H242" s="195"/>
      <c r="I242" s="195"/>
      <c r="J242" s="195"/>
      <c r="K242" s="195"/>
      <c r="L242" s="195"/>
      <c r="M242" s="195"/>
      <c r="N242" s="195"/>
      <c r="O242" s="195"/>
      <c r="P242" s="195"/>
      <c r="Q242" s="195"/>
      <c r="R242" s="195"/>
      <c r="S242" s="195"/>
      <c r="T242" s="195"/>
      <c r="U242" s="195"/>
      <c r="V242" s="195"/>
      <c r="W242" s="195"/>
      <c r="X242" s="195"/>
      <c r="Y242" s="195"/>
    </row>
    <row r="243" spans="1:25" ht="12.75" customHeight="1" x14ac:dyDescent="0.3">
      <c r="A243" s="195"/>
      <c r="B243" s="195"/>
      <c r="C243" s="195"/>
      <c r="D243" s="195"/>
      <c r="E243" s="195"/>
      <c r="F243" s="195"/>
      <c r="G243" s="195"/>
      <c r="H243" s="195"/>
      <c r="I243" s="195"/>
      <c r="J243" s="195"/>
      <c r="K243" s="195"/>
      <c r="L243" s="195"/>
      <c r="M243" s="195"/>
      <c r="N243" s="195"/>
      <c r="O243" s="195"/>
      <c r="P243" s="195"/>
      <c r="Q243" s="195"/>
      <c r="R243" s="195"/>
      <c r="S243" s="195"/>
      <c r="T243" s="195"/>
      <c r="U243" s="195"/>
      <c r="V243" s="195"/>
      <c r="W243" s="195"/>
      <c r="X243" s="195"/>
      <c r="Y243" s="195"/>
    </row>
    <row r="244" spans="1:25" ht="12.75" customHeight="1" x14ac:dyDescent="0.3">
      <c r="A244" s="195"/>
      <c r="B244" s="195"/>
      <c r="C244" s="195"/>
      <c r="D244" s="195"/>
      <c r="E244" s="195"/>
      <c r="F244" s="195"/>
      <c r="G244" s="195"/>
      <c r="H244" s="195"/>
      <c r="I244" s="195"/>
      <c r="J244" s="195"/>
      <c r="K244" s="195"/>
      <c r="L244" s="195"/>
      <c r="M244" s="195"/>
      <c r="N244" s="195"/>
      <c r="O244" s="195"/>
      <c r="P244" s="195"/>
      <c r="Q244" s="195"/>
      <c r="R244" s="195"/>
      <c r="S244" s="195"/>
      <c r="T244" s="195"/>
      <c r="U244" s="195"/>
      <c r="V244" s="195"/>
      <c r="W244" s="195"/>
      <c r="X244" s="195"/>
      <c r="Y244" s="195"/>
    </row>
    <row r="245" spans="1:25" ht="12.75" customHeight="1" x14ac:dyDescent="0.3">
      <c r="A245" s="195"/>
      <c r="B245" s="195"/>
      <c r="C245" s="195"/>
      <c r="D245" s="195"/>
      <c r="E245" s="195"/>
      <c r="F245" s="195"/>
      <c r="G245" s="195"/>
      <c r="H245" s="195"/>
      <c r="I245" s="195"/>
      <c r="J245" s="195"/>
      <c r="K245" s="195"/>
      <c r="L245" s="195"/>
      <c r="M245" s="195"/>
      <c r="N245" s="195"/>
      <c r="O245" s="195"/>
      <c r="P245" s="195"/>
      <c r="Q245" s="195"/>
      <c r="R245" s="195"/>
      <c r="S245" s="195"/>
      <c r="T245" s="195"/>
      <c r="U245" s="195"/>
      <c r="V245" s="195"/>
      <c r="W245" s="195"/>
      <c r="X245" s="195"/>
      <c r="Y245" s="195"/>
    </row>
    <row r="246" spans="1:25" ht="12.75" customHeight="1" x14ac:dyDescent="0.3">
      <c r="A246" s="195"/>
      <c r="B246" s="195"/>
      <c r="C246" s="195"/>
      <c r="D246" s="195"/>
      <c r="E246" s="195"/>
      <c r="F246" s="195"/>
      <c r="G246" s="195"/>
      <c r="H246" s="195"/>
      <c r="I246" s="195"/>
      <c r="J246" s="195"/>
      <c r="K246" s="195"/>
      <c r="L246" s="195"/>
      <c r="M246" s="195"/>
      <c r="N246" s="195"/>
      <c r="O246" s="195"/>
      <c r="P246" s="195"/>
      <c r="Q246" s="195"/>
      <c r="R246" s="195"/>
      <c r="S246" s="195"/>
      <c r="T246" s="195"/>
      <c r="U246" s="195"/>
      <c r="V246" s="195"/>
      <c r="W246" s="195"/>
      <c r="X246" s="195"/>
      <c r="Y246" s="195"/>
    </row>
    <row r="247" spans="1:25" ht="12.75" customHeight="1" x14ac:dyDescent="0.3">
      <c r="A247" s="195"/>
      <c r="B247" s="195"/>
      <c r="C247" s="195"/>
      <c r="D247" s="195"/>
      <c r="E247" s="195"/>
      <c r="F247" s="195"/>
      <c r="G247" s="195"/>
      <c r="H247" s="195"/>
      <c r="I247" s="195"/>
      <c r="J247" s="195"/>
      <c r="K247" s="195"/>
      <c r="L247" s="195"/>
      <c r="M247" s="195"/>
      <c r="N247" s="195"/>
      <c r="O247" s="195"/>
      <c r="P247" s="195"/>
      <c r="Q247" s="195"/>
      <c r="R247" s="195"/>
      <c r="S247" s="195"/>
      <c r="T247" s="195"/>
      <c r="U247" s="195"/>
      <c r="V247" s="195"/>
      <c r="W247" s="195"/>
      <c r="X247" s="195"/>
      <c r="Y247" s="195"/>
    </row>
    <row r="248" spans="1:25" ht="12.75" customHeight="1" x14ac:dyDescent="0.3">
      <c r="A248" s="195"/>
      <c r="B248" s="195"/>
      <c r="C248" s="195"/>
      <c r="D248" s="195"/>
      <c r="E248" s="195"/>
      <c r="F248" s="195"/>
      <c r="G248" s="195"/>
      <c r="H248" s="195"/>
      <c r="I248" s="195"/>
      <c r="J248" s="195"/>
      <c r="K248" s="195"/>
      <c r="L248" s="195"/>
      <c r="M248" s="195"/>
      <c r="N248" s="195"/>
      <c r="O248" s="195"/>
      <c r="P248" s="195"/>
      <c r="Q248" s="195"/>
      <c r="R248" s="195"/>
      <c r="S248" s="195"/>
      <c r="T248" s="195"/>
      <c r="U248" s="195"/>
      <c r="V248" s="195"/>
      <c r="W248" s="195"/>
      <c r="X248" s="195"/>
      <c r="Y248" s="195"/>
    </row>
    <row r="249" spans="1:25" ht="12.75" customHeight="1" x14ac:dyDescent="0.3">
      <c r="A249" s="195"/>
      <c r="B249" s="195"/>
      <c r="C249" s="195"/>
      <c r="D249" s="195"/>
      <c r="E249" s="195"/>
      <c r="F249" s="195"/>
      <c r="G249" s="195"/>
      <c r="H249" s="195"/>
      <c r="I249" s="195"/>
      <c r="J249" s="195"/>
      <c r="K249" s="195"/>
      <c r="L249" s="195"/>
      <c r="M249" s="195"/>
      <c r="N249" s="195"/>
      <c r="O249" s="195"/>
      <c r="P249" s="195"/>
      <c r="Q249" s="195"/>
      <c r="R249" s="195"/>
      <c r="S249" s="195"/>
      <c r="T249" s="195"/>
      <c r="U249" s="195"/>
      <c r="V249" s="195"/>
      <c r="W249" s="195"/>
      <c r="X249" s="195"/>
      <c r="Y249" s="195"/>
    </row>
    <row r="250" spans="1:25" ht="12.75" customHeight="1" x14ac:dyDescent="0.3">
      <c r="A250" s="195"/>
      <c r="B250" s="195"/>
      <c r="C250" s="195"/>
      <c r="D250" s="195"/>
      <c r="E250" s="195"/>
      <c r="F250" s="195"/>
      <c r="G250" s="195"/>
      <c r="H250" s="195"/>
      <c r="I250" s="195"/>
      <c r="J250" s="195"/>
      <c r="K250" s="195"/>
      <c r="L250" s="195"/>
      <c r="M250" s="195"/>
      <c r="N250" s="195"/>
      <c r="O250" s="195"/>
      <c r="P250" s="195"/>
      <c r="Q250" s="195"/>
      <c r="R250" s="195"/>
      <c r="S250" s="195"/>
      <c r="T250" s="195"/>
      <c r="U250" s="195"/>
      <c r="V250" s="195"/>
      <c r="W250" s="195"/>
      <c r="X250" s="195"/>
      <c r="Y250" s="195"/>
    </row>
    <row r="251" spans="1:25" ht="12.75" customHeight="1" x14ac:dyDescent="0.3">
      <c r="A251" s="195"/>
      <c r="B251" s="195"/>
      <c r="C251" s="195"/>
      <c r="D251" s="195"/>
      <c r="E251" s="195"/>
      <c r="F251" s="195"/>
      <c r="G251" s="195"/>
      <c r="H251" s="195"/>
      <c r="I251" s="195"/>
      <c r="J251" s="195"/>
      <c r="K251" s="195"/>
      <c r="L251" s="195"/>
      <c r="M251" s="195"/>
      <c r="N251" s="195"/>
      <c r="O251" s="195"/>
      <c r="P251" s="195"/>
      <c r="Q251" s="195"/>
      <c r="R251" s="195"/>
      <c r="S251" s="195"/>
      <c r="T251" s="195"/>
      <c r="U251" s="195"/>
      <c r="V251" s="195"/>
      <c r="W251" s="195"/>
      <c r="X251" s="195"/>
      <c r="Y251" s="195"/>
    </row>
    <row r="252" spans="1:25" ht="12.75" customHeight="1" x14ac:dyDescent="0.3">
      <c r="A252" s="195"/>
      <c r="B252" s="195"/>
      <c r="C252" s="195"/>
      <c r="D252" s="195"/>
      <c r="E252" s="195"/>
      <c r="F252" s="195"/>
      <c r="G252" s="195"/>
      <c r="H252" s="195"/>
      <c r="I252" s="195"/>
      <c r="J252" s="195"/>
      <c r="K252" s="195"/>
      <c r="L252" s="195"/>
      <c r="M252" s="195"/>
      <c r="N252" s="195"/>
      <c r="O252" s="195"/>
      <c r="P252" s="195"/>
      <c r="Q252" s="195"/>
      <c r="R252" s="195"/>
      <c r="S252" s="195"/>
      <c r="T252" s="195"/>
      <c r="U252" s="195"/>
      <c r="V252" s="195"/>
      <c r="W252" s="195"/>
      <c r="X252" s="195"/>
      <c r="Y252" s="195"/>
    </row>
    <row r="253" spans="1:25" ht="12.75" customHeight="1" x14ac:dyDescent="0.3">
      <c r="A253" s="195"/>
      <c r="B253" s="195"/>
      <c r="C253" s="195"/>
      <c r="D253" s="195"/>
      <c r="E253" s="195"/>
      <c r="F253" s="195"/>
      <c r="G253" s="195"/>
      <c r="H253" s="195"/>
      <c r="I253" s="195"/>
      <c r="J253" s="195"/>
      <c r="K253" s="195"/>
      <c r="L253" s="195"/>
      <c r="M253" s="195"/>
      <c r="N253" s="195"/>
      <c r="O253" s="195"/>
      <c r="P253" s="195"/>
      <c r="Q253" s="195"/>
      <c r="R253" s="195"/>
      <c r="S253" s="195"/>
      <c r="T253" s="195"/>
      <c r="U253" s="195"/>
      <c r="V253" s="195"/>
      <c r="W253" s="195"/>
      <c r="X253" s="195"/>
      <c r="Y253" s="195"/>
    </row>
    <row r="254" spans="1:25" ht="12.75" customHeight="1" x14ac:dyDescent="0.3">
      <c r="A254" s="195"/>
      <c r="B254" s="195"/>
      <c r="C254" s="195"/>
      <c r="D254" s="195"/>
      <c r="E254" s="195"/>
      <c r="F254" s="195"/>
      <c r="G254" s="195"/>
      <c r="H254" s="195"/>
      <c r="I254" s="195"/>
      <c r="J254" s="195"/>
      <c r="K254" s="195"/>
      <c r="L254" s="195"/>
      <c r="M254" s="195"/>
      <c r="N254" s="195"/>
      <c r="O254" s="195"/>
      <c r="P254" s="195"/>
      <c r="Q254" s="195"/>
      <c r="R254" s="195"/>
      <c r="S254" s="195"/>
      <c r="T254" s="195"/>
      <c r="U254" s="195"/>
      <c r="V254" s="195"/>
      <c r="W254" s="195"/>
      <c r="X254" s="195"/>
      <c r="Y254" s="195"/>
    </row>
    <row r="255" spans="1:25" ht="12.75" customHeight="1" x14ac:dyDescent="0.3">
      <c r="A255" s="195"/>
      <c r="B255" s="195"/>
      <c r="C255" s="195"/>
      <c r="D255" s="195"/>
      <c r="E255" s="195"/>
      <c r="F255" s="195"/>
      <c r="G255" s="195"/>
      <c r="H255" s="195"/>
      <c r="I255" s="195"/>
      <c r="J255" s="195"/>
      <c r="K255" s="195"/>
      <c r="L255" s="195"/>
      <c r="M255" s="195"/>
      <c r="N255" s="195"/>
      <c r="O255" s="195"/>
      <c r="P255" s="195"/>
      <c r="Q255" s="195"/>
      <c r="R255" s="195"/>
      <c r="S255" s="195"/>
      <c r="T255" s="195"/>
      <c r="U255" s="195"/>
      <c r="V255" s="195"/>
      <c r="W255" s="195"/>
      <c r="X255" s="195"/>
      <c r="Y255" s="195"/>
    </row>
    <row r="256" spans="1:25" ht="12.75" customHeight="1" x14ac:dyDescent="0.3">
      <c r="A256" s="195"/>
      <c r="B256" s="195"/>
      <c r="C256" s="195"/>
      <c r="D256" s="195"/>
      <c r="E256" s="195"/>
      <c r="F256" s="195"/>
      <c r="G256" s="195"/>
      <c r="H256" s="195"/>
      <c r="I256" s="195"/>
      <c r="J256" s="195"/>
      <c r="K256" s="195"/>
      <c r="L256" s="195"/>
      <c r="M256" s="195"/>
      <c r="N256" s="195"/>
      <c r="O256" s="195"/>
      <c r="P256" s="195"/>
      <c r="Q256" s="195"/>
      <c r="R256" s="195"/>
      <c r="S256" s="195"/>
      <c r="T256" s="195"/>
      <c r="U256" s="195"/>
      <c r="V256" s="195"/>
      <c r="W256" s="195"/>
      <c r="X256" s="195"/>
      <c r="Y256" s="195"/>
    </row>
    <row r="257" spans="1:25" ht="12.75" customHeight="1" x14ac:dyDescent="0.3">
      <c r="A257" s="195"/>
      <c r="B257" s="195"/>
      <c r="C257" s="195"/>
      <c r="D257" s="195"/>
      <c r="E257" s="195"/>
      <c r="F257" s="195"/>
      <c r="G257" s="195"/>
      <c r="H257" s="195"/>
      <c r="I257" s="195"/>
      <c r="J257" s="195"/>
      <c r="K257" s="195"/>
      <c r="L257" s="195"/>
      <c r="M257" s="195"/>
      <c r="N257" s="195"/>
      <c r="O257" s="195"/>
      <c r="P257" s="195"/>
      <c r="Q257" s="195"/>
      <c r="R257" s="195"/>
      <c r="S257" s="195"/>
      <c r="T257" s="195"/>
      <c r="U257" s="195"/>
      <c r="V257" s="195"/>
      <c r="W257" s="195"/>
      <c r="X257" s="195"/>
      <c r="Y257" s="195"/>
    </row>
    <row r="258" spans="1:25" ht="12.75" customHeight="1" x14ac:dyDescent="0.3">
      <c r="A258" s="195"/>
      <c r="B258" s="195"/>
      <c r="C258" s="195"/>
      <c r="D258" s="195"/>
      <c r="E258" s="195"/>
      <c r="F258" s="195"/>
      <c r="G258" s="195"/>
      <c r="H258" s="195"/>
      <c r="I258" s="195"/>
      <c r="J258" s="195"/>
      <c r="K258" s="195"/>
      <c r="L258" s="195"/>
      <c r="M258" s="195"/>
      <c r="N258" s="195"/>
      <c r="O258" s="195"/>
      <c r="P258" s="195"/>
      <c r="Q258" s="195"/>
      <c r="R258" s="195"/>
      <c r="S258" s="195"/>
      <c r="T258" s="195"/>
      <c r="U258" s="195"/>
      <c r="V258" s="195"/>
      <c r="W258" s="195"/>
      <c r="X258" s="195"/>
      <c r="Y258" s="195"/>
    </row>
    <row r="259" spans="1:25" ht="12.75" customHeight="1" x14ac:dyDescent="0.3">
      <c r="A259" s="195"/>
      <c r="B259" s="195"/>
      <c r="C259" s="195"/>
      <c r="D259" s="195"/>
      <c r="E259" s="195"/>
      <c r="F259" s="195"/>
      <c r="G259" s="195"/>
      <c r="H259" s="195"/>
      <c r="I259" s="195"/>
      <c r="J259" s="195"/>
      <c r="K259" s="195"/>
      <c r="L259" s="195"/>
      <c r="M259" s="195"/>
      <c r="N259" s="195"/>
      <c r="O259" s="195"/>
      <c r="P259" s="195"/>
      <c r="Q259" s="195"/>
      <c r="R259" s="195"/>
      <c r="S259" s="195"/>
      <c r="T259" s="195"/>
      <c r="U259" s="195"/>
      <c r="V259" s="195"/>
      <c r="W259" s="195"/>
      <c r="X259" s="195"/>
      <c r="Y259" s="195"/>
    </row>
    <row r="260" spans="1:25" ht="12.75" customHeight="1" x14ac:dyDescent="0.3">
      <c r="A260" s="195"/>
      <c r="B260" s="195"/>
      <c r="C260" s="195"/>
      <c r="D260" s="195"/>
      <c r="E260" s="195"/>
      <c r="F260" s="195"/>
      <c r="G260" s="195"/>
      <c r="H260" s="195"/>
      <c r="I260" s="195"/>
      <c r="J260" s="195"/>
      <c r="K260" s="195"/>
      <c r="L260" s="195"/>
      <c r="M260" s="195"/>
      <c r="N260" s="195"/>
      <c r="O260" s="195"/>
      <c r="P260" s="195"/>
      <c r="Q260" s="195"/>
      <c r="R260" s="195"/>
      <c r="S260" s="195"/>
      <c r="T260" s="195"/>
      <c r="U260" s="195"/>
      <c r="V260" s="195"/>
      <c r="W260" s="195"/>
      <c r="X260" s="195"/>
      <c r="Y260" s="195"/>
    </row>
    <row r="261" spans="1:25" ht="12.75" customHeight="1" x14ac:dyDescent="0.3">
      <c r="A261" s="195"/>
      <c r="B261" s="195"/>
      <c r="C261" s="195"/>
      <c r="D261" s="195"/>
      <c r="E261" s="195"/>
      <c r="F261" s="195"/>
      <c r="G261" s="195"/>
      <c r="H261" s="195"/>
      <c r="I261" s="195"/>
      <c r="J261" s="195"/>
      <c r="K261" s="195"/>
      <c r="L261" s="195"/>
      <c r="M261" s="195"/>
      <c r="N261" s="195"/>
      <c r="O261" s="195"/>
      <c r="P261" s="195"/>
      <c r="Q261" s="195"/>
      <c r="R261" s="195"/>
      <c r="S261" s="195"/>
      <c r="T261" s="195"/>
      <c r="U261" s="195"/>
      <c r="V261" s="195"/>
      <c r="W261" s="195"/>
      <c r="X261" s="195"/>
      <c r="Y261" s="195"/>
    </row>
    <row r="262" spans="1:25" ht="12.75" customHeight="1" x14ac:dyDescent="0.3">
      <c r="A262" s="195"/>
      <c r="B262" s="195"/>
      <c r="C262" s="195"/>
      <c r="D262" s="195"/>
      <c r="E262" s="195"/>
      <c r="F262" s="195"/>
      <c r="G262" s="195"/>
      <c r="H262" s="195"/>
      <c r="I262" s="195"/>
      <c r="J262" s="195"/>
      <c r="K262" s="195"/>
      <c r="L262" s="195"/>
      <c r="M262" s="195"/>
      <c r="N262" s="195"/>
      <c r="O262" s="195"/>
      <c r="P262" s="195"/>
      <c r="Q262" s="195"/>
      <c r="R262" s="195"/>
      <c r="S262" s="195"/>
      <c r="T262" s="195"/>
      <c r="U262" s="195"/>
      <c r="V262" s="195"/>
      <c r="W262" s="195"/>
      <c r="X262" s="195"/>
      <c r="Y262" s="195"/>
    </row>
    <row r="263" spans="1:25" ht="12.75" customHeight="1" x14ac:dyDescent="0.3">
      <c r="A263" s="195"/>
      <c r="B263" s="195"/>
      <c r="C263" s="195"/>
      <c r="D263" s="195"/>
      <c r="E263" s="195"/>
      <c r="F263" s="195"/>
      <c r="G263" s="195"/>
      <c r="H263" s="195"/>
      <c r="I263" s="195"/>
      <c r="J263" s="195"/>
      <c r="K263" s="195"/>
      <c r="L263" s="195"/>
      <c r="M263" s="195"/>
      <c r="N263" s="195"/>
      <c r="O263" s="195"/>
      <c r="P263" s="195"/>
      <c r="Q263" s="195"/>
      <c r="R263" s="195"/>
      <c r="S263" s="195"/>
      <c r="T263" s="195"/>
      <c r="U263" s="195"/>
      <c r="V263" s="195"/>
      <c r="W263" s="195"/>
      <c r="X263" s="195"/>
      <c r="Y263" s="195"/>
    </row>
    <row r="264" spans="1:25" ht="12.75" customHeight="1" x14ac:dyDescent="0.3">
      <c r="A264" s="195"/>
      <c r="B264" s="195"/>
      <c r="C264" s="195"/>
      <c r="D264" s="195"/>
      <c r="E264" s="195"/>
      <c r="F264" s="195"/>
      <c r="G264" s="195"/>
      <c r="H264" s="195"/>
      <c r="I264" s="195"/>
      <c r="J264" s="195"/>
      <c r="K264" s="195"/>
      <c r="L264" s="195"/>
      <c r="M264" s="195"/>
      <c r="N264" s="195"/>
      <c r="O264" s="195"/>
      <c r="P264" s="195"/>
      <c r="Q264" s="195"/>
      <c r="R264" s="195"/>
      <c r="S264" s="195"/>
      <c r="T264" s="195"/>
      <c r="U264" s="195"/>
      <c r="V264" s="195"/>
      <c r="W264" s="195"/>
      <c r="X264" s="195"/>
      <c r="Y264" s="195"/>
    </row>
    <row r="265" spans="1:25" ht="12.75" customHeight="1" x14ac:dyDescent="0.3">
      <c r="A265" s="195"/>
      <c r="B265" s="195"/>
      <c r="C265" s="195"/>
      <c r="D265" s="195"/>
      <c r="E265" s="195"/>
      <c r="F265" s="195"/>
      <c r="G265" s="195"/>
      <c r="H265" s="195"/>
      <c r="I265" s="195"/>
      <c r="J265" s="195"/>
      <c r="K265" s="195"/>
      <c r="L265" s="195"/>
      <c r="M265" s="195"/>
      <c r="N265" s="195"/>
      <c r="O265" s="195"/>
      <c r="P265" s="195"/>
      <c r="Q265" s="195"/>
      <c r="R265" s="195"/>
      <c r="S265" s="195"/>
      <c r="T265" s="195"/>
      <c r="U265" s="195"/>
      <c r="V265" s="195"/>
      <c r="W265" s="195"/>
      <c r="X265" s="195"/>
      <c r="Y265" s="195"/>
    </row>
    <row r="266" spans="1:25" ht="12.75" customHeight="1" x14ac:dyDescent="0.3">
      <c r="A266" s="195"/>
      <c r="B266" s="195"/>
      <c r="C266" s="195"/>
      <c r="D266" s="195"/>
      <c r="E266" s="195"/>
      <c r="F266" s="195"/>
      <c r="G266" s="195"/>
      <c r="H266" s="195"/>
      <c r="I266" s="195"/>
      <c r="J266" s="195"/>
      <c r="K266" s="195"/>
      <c r="L266" s="195"/>
      <c r="M266" s="195"/>
      <c r="N266" s="195"/>
      <c r="O266" s="195"/>
      <c r="P266" s="195"/>
      <c r="Q266" s="195"/>
      <c r="R266" s="195"/>
      <c r="S266" s="195"/>
      <c r="T266" s="195"/>
      <c r="U266" s="195"/>
      <c r="V266" s="195"/>
      <c r="W266" s="195"/>
      <c r="X266" s="195"/>
      <c r="Y266" s="195"/>
    </row>
    <row r="267" spans="1:25" ht="12.75" customHeight="1" x14ac:dyDescent="0.3">
      <c r="A267" s="195"/>
      <c r="B267" s="195"/>
      <c r="C267" s="195"/>
      <c r="D267" s="195"/>
      <c r="E267" s="195"/>
      <c r="F267" s="195"/>
      <c r="G267" s="195"/>
      <c r="H267" s="195"/>
      <c r="I267" s="195"/>
      <c r="J267" s="195"/>
      <c r="K267" s="195"/>
      <c r="L267" s="195"/>
      <c r="M267" s="195"/>
      <c r="N267" s="195"/>
      <c r="O267" s="195"/>
      <c r="P267" s="195"/>
      <c r="Q267" s="195"/>
      <c r="R267" s="195"/>
      <c r="S267" s="195"/>
      <c r="T267" s="195"/>
      <c r="U267" s="195"/>
      <c r="V267" s="195"/>
      <c r="W267" s="195"/>
      <c r="X267" s="195"/>
      <c r="Y267" s="195"/>
    </row>
    <row r="268" spans="1:25" ht="12.75" customHeight="1" x14ac:dyDescent="0.3">
      <c r="A268" s="195"/>
      <c r="B268" s="195"/>
      <c r="C268" s="195"/>
      <c r="D268" s="195"/>
      <c r="E268" s="195"/>
      <c r="F268" s="195"/>
      <c r="G268" s="195"/>
      <c r="H268" s="195"/>
      <c r="I268" s="195"/>
      <c r="J268" s="195"/>
      <c r="K268" s="195"/>
      <c r="L268" s="195"/>
      <c r="M268" s="195"/>
      <c r="N268" s="195"/>
      <c r="O268" s="195"/>
      <c r="P268" s="195"/>
      <c r="Q268" s="195"/>
      <c r="R268" s="195"/>
      <c r="S268" s="195"/>
      <c r="T268" s="195"/>
      <c r="U268" s="195"/>
      <c r="V268" s="195"/>
      <c r="W268" s="195"/>
      <c r="X268" s="195"/>
      <c r="Y268" s="195"/>
    </row>
    <row r="269" spans="1:25" ht="12.75" customHeight="1" x14ac:dyDescent="0.3">
      <c r="A269" s="195"/>
      <c r="B269" s="195"/>
      <c r="C269" s="195"/>
      <c r="D269" s="195"/>
      <c r="E269" s="195"/>
      <c r="F269" s="195"/>
      <c r="G269" s="195"/>
      <c r="H269" s="195"/>
      <c r="I269" s="195"/>
      <c r="J269" s="195"/>
      <c r="K269" s="195"/>
      <c r="L269" s="195"/>
      <c r="M269" s="195"/>
      <c r="N269" s="195"/>
      <c r="O269" s="195"/>
      <c r="P269" s="195"/>
      <c r="Q269" s="195"/>
      <c r="R269" s="195"/>
      <c r="S269" s="195"/>
      <c r="T269" s="195"/>
      <c r="U269" s="195"/>
      <c r="V269" s="195"/>
      <c r="W269" s="195"/>
      <c r="X269" s="195"/>
      <c r="Y269" s="195"/>
    </row>
    <row r="270" spans="1:25" ht="12.75" customHeight="1" x14ac:dyDescent="0.3">
      <c r="A270" s="195"/>
      <c r="B270" s="195"/>
      <c r="C270" s="195"/>
      <c r="D270" s="195"/>
      <c r="E270" s="195"/>
      <c r="F270" s="195"/>
      <c r="G270" s="195"/>
      <c r="H270" s="195"/>
      <c r="I270" s="195"/>
      <c r="J270" s="195"/>
      <c r="K270" s="195"/>
      <c r="L270" s="195"/>
      <c r="M270" s="195"/>
      <c r="N270" s="195"/>
      <c r="O270" s="195"/>
      <c r="P270" s="195"/>
      <c r="Q270" s="195"/>
      <c r="R270" s="195"/>
      <c r="S270" s="195"/>
      <c r="T270" s="195"/>
      <c r="U270" s="195"/>
      <c r="V270" s="195"/>
      <c r="W270" s="195"/>
      <c r="X270" s="195"/>
      <c r="Y270" s="195"/>
    </row>
    <row r="271" spans="1:25" ht="12.75" customHeight="1" x14ac:dyDescent="0.3">
      <c r="A271" s="195"/>
      <c r="B271" s="195"/>
      <c r="C271" s="195"/>
      <c r="D271" s="195"/>
      <c r="E271" s="195"/>
      <c r="F271" s="195"/>
      <c r="G271" s="195"/>
      <c r="H271" s="195"/>
      <c r="I271" s="195"/>
      <c r="J271" s="195"/>
      <c r="K271" s="195"/>
      <c r="L271" s="195"/>
      <c r="M271" s="195"/>
      <c r="N271" s="195"/>
      <c r="O271" s="195"/>
      <c r="P271" s="195"/>
      <c r="Q271" s="195"/>
      <c r="R271" s="195"/>
      <c r="S271" s="195"/>
      <c r="T271" s="195"/>
      <c r="U271" s="195"/>
      <c r="V271" s="195"/>
      <c r="W271" s="195"/>
      <c r="X271" s="195"/>
      <c r="Y271" s="195"/>
    </row>
    <row r="272" spans="1:25" ht="12.75" customHeight="1" x14ac:dyDescent="0.3">
      <c r="A272" s="195"/>
      <c r="B272" s="195"/>
      <c r="C272" s="195"/>
      <c r="D272" s="195"/>
      <c r="E272" s="195"/>
      <c r="F272" s="195"/>
      <c r="G272" s="195"/>
      <c r="H272" s="195"/>
      <c r="I272" s="195"/>
      <c r="J272" s="195"/>
      <c r="K272" s="195"/>
      <c r="L272" s="195"/>
      <c r="M272" s="195"/>
      <c r="N272" s="195"/>
      <c r="O272" s="195"/>
      <c r="P272" s="195"/>
      <c r="Q272" s="195"/>
      <c r="R272" s="195"/>
      <c r="S272" s="195"/>
      <c r="T272" s="195"/>
      <c r="U272" s="195"/>
      <c r="V272" s="195"/>
      <c r="W272" s="195"/>
      <c r="X272" s="195"/>
      <c r="Y272" s="195"/>
    </row>
    <row r="273" spans="1:25" ht="12.75" customHeight="1" x14ac:dyDescent="0.3">
      <c r="A273" s="195"/>
      <c r="B273" s="195"/>
      <c r="C273" s="195"/>
      <c r="D273" s="195"/>
      <c r="E273" s="195"/>
      <c r="F273" s="195"/>
      <c r="G273" s="195"/>
      <c r="H273" s="195"/>
      <c r="I273" s="195"/>
      <c r="J273" s="195"/>
      <c r="K273" s="195"/>
      <c r="L273" s="195"/>
      <c r="M273" s="195"/>
      <c r="N273" s="195"/>
      <c r="O273" s="195"/>
      <c r="P273" s="195"/>
      <c r="Q273" s="195"/>
      <c r="R273" s="195"/>
      <c r="S273" s="195"/>
      <c r="T273" s="195"/>
      <c r="U273" s="195"/>
      <c r="V273" s="195"/>
      <c r="W273" s="195"/>
      <c r="X273" s="195"/>
      <c r="Y273" s="195"/>
    </row>
    <row r="274" spans="1:25" ht="12.75" customHeight="1" x14ac:dyDescent="0.3">
      <c r="A274" s="195"/>
      <c r="B274" s="195"/>
      <c r="C274" s="195"/>
      <c r="D274" s="195"/>
      <c r="E274" s="195"/>
      <c r="F274" s="195"/>
      <c r="G274" s="195"/>
      <c r="H274" s="195"/>
      <c r="I274" s="195"/>
      <c r="J274" s="195"/>
      <c r="K274" s="195"/>
      <c r="L274" s="195"/>
      <c r="M274" s="195"/>
      <c r="N274" s="195"/>
      <c r="O274" s="195"/>
      <c r="P274" s="195"/>
      <c r="Q274" s="195"/>
      <c r="R274" s="195"/>
      <c r="S274" s="195"/>
      <c r="T274" s="195"/>
      <c r="U274" s="195"/>
      <c r="V274" s="195"/>
      <c r="W274" s="195"/>
      <c r="X274" s="195"/>
      <c r="Y274" s="195"/>
    </row>
    <row r="275" spans="1:25" ht="12.75" customHeight="1" x14ac:dyDescent="0.3">
      <c r="A275" s="195"/>
      <c r="B275" s="195"/>
      <c r="C275" s="195"/>
      <c r="D275" s="195"/>
      <c r="E275" s="195"/>
      <c r="F275" s="195"/>
      <c r="G275" s="195"/>
      <c r="H275" s="195"/>
      <c r="I275" s="195"/>
      <c r="J275" s="195"/>
      <c r="K275" s="195"/>
      <c r="L275" s="195"/>
      <c r="M275" s="195"/>
      <c r="N275" s="195"/>
      <c r="O275" s="195"/>
      <c r="P275" s="195"/>
      <c r="Q275" s="195"/>
      <c r="R275" s="195"/>
      <c r="S275" s="195"/>
      <c r="T275" s="195"/>
      <c r="U275" s="195"/>
      <c r="V275" s="195"/>
      <c r="W275" s="195"/>
      <c r="X275" s="195"/>
      <c r="Y275" s="195"/>
    </row>
    <row r="276" spans="1:25" ht="12.75" customHeight="1" x14ac:dyDescent="0.3">
      <c r="A276" s="195"/>
      <c r="B276" s="195"/>
      <c r="C276" s="195"/>
      <c r="D276" s="195"/>
      <c r="E276" s="195"/>
      <c r="F276" s="195"/>
      <c r="G276" s="195"/>
      <c r="H276" s="195"/>
      <c r="I276" s="195"/>
      <c r="J276" s="195"/>
      <c r="K276" s="195"/>
      <c r="L276" s="195"/>
      <c r="M276" s="195"/>
      <c r="N276" s="195"/>
      <c r="O276" s="195"/>
      <c r="P276" s="195"/>
      <c r="Q276" s="195"/>
      <c r="R276" s="195"/>
      <c r="S276" s="195"/>
      <c r="T276" s="195"/>
      <c r="U276" s="195"/>
      <c r="V276" s="195"/>
      <c r="W276" s="195"/>
      <c r="X276" s="195"/>
      <c r="Y276" s="195"/>
    </row>
    <row r="277" spans="1:25" ht="12.75" customHeight="1" x14ac:dyDescent="0.3">
      <c r="A277" s="195"/>
      <c r="B277" s="195"/>
      <c r="C277" s="195"/>
      <c r="D277" s="195"/>
      <c r="E277" s="195"/>
      <c r="F277" s="195"/>
      <c r="G277" s="195"/>
      <c r="H277" s="195"/>
      <c r="I277" s="195"/>
      <c r="J277" s="195"/>
      <c r="K277" s="195"/>
      <c r="L277" s="195"/>
      <c r="M277" s="195"/>
      <c r="N277" s="195"/>
      <c r="O277" s="195"/>
      <c r="P277" s="195"/>
      <c r="Q277" s="195"/>
      <c r="R277" s="195"/>
      <c r="S277" s="195"/>
      <c r="T277" s="195"/>
      <c r="U277" s="195"/>
      <c r="V277" s="195"/>
      <c r="W277" s="195"/>
      <c r="X277" s="195"/>
      <c r="Y277" s="195"/>
    </row>
    <row r="278" spans="1:25" ht="12.75" customHeight="1" x14ac:dyDescent="0.3">
      <c r="A278" s="195"/>
      <c r="B278" s="195"/>
      <c r="C278" s="195"/>
      <c r="D278" s="195"/>
      <c r="E278" s="195"/>
      <c r="F278" s="195"/>
      <c r="G278" s="195"/>
      <c r="H278" s="195"/>
      <c r="I278" s="195"/>
      <c r="J278" s="195"/>
      <c r="K278" s="195"/>
      <c r="L278" s="195"/>
      <c r="M278" s="195"/>
      <c r="N278" s="195"/>
      <c r="O278" s="195"/>
      <c r="P278" s="195"/>
      <c r="Q278" s="195"/>
      <c r="R278" s="195"/>
      <c r="S278" s="195"/>
      <c r="T278" s="195"/>
      <c r="U278" s="195"/>
      <c r="V278" s="195"/>
      <c r="W278" s="195"/>
      <c r="X278" s="195"/>
      <c r="Y278" s="195"/>
    </row>
    <row r="279" spans="1:25" ht="12.75" customHeight="1" x14ac:dyDescent="0.3">
      <c r="A279" s="195"/>
      <c r="B279" s="195"/>
      <c r="C279" s="195"/>
      <c r="D279" s="195"/>
      <c r="E279" s="195"/>
      <c r="F279" s="195"/>
      <c r="G279" s="195"/>
      <c r="H279" s="195"/>
      <c r="I279" s="195"/>
      <c r="J279" s="195"/>
      <c r="K279" s="195"/>
      <c r="L279" s="195"/>
      <c r="M279" s="195"/>
      <c r="N279" s="195"/>
      <c r="O279" s="195"/>
      <c r="P279" s="195"/>
      <c r="Q279" s="195"/>
      <c r="R279" s="195"/>
      <c r="S279" s="195"/>
      <c r="T279" s="195"/>
      <c r="U279" s="195"/>
      <c r="V279" s="195"/>
      <c r="W279" s="195"/>
      <c r="X279" s="195"/>
      <c r="Y279" s="195"/>
    </row>
    <row r="280" spans="1:25" ht="12.75" customHeight="1" x14ac:dyDescent="0.3">
      <c r="A280" s="195"/>
      <c r="B280" s="195"/>
      <c r="C280" s="195"/>
      <c r="D280" s="195"/>
      <c r="E280" s="195"/>
      <c r="F280" s="195"/>
      <c r="G280" s="195"/>
      <c r="H280" s="195"/>
      <c r="I280" s="195"/>
      <c r="J280" s="195"/>
      <c r="K280" s="195"/>
      <c r="L280" s="195"/>
      <c r="M280" s="195"/>
      <c r="N280" s="195"/>
      <c r="O280" s="195"/>
      <c r="P280" s="195"/>
      <c r="Q280" s="195"/>
      <c r="R280" s="195"/>
      <c r="S280" s="195"/>
      <c r="T280" s="195"/>
      <c r="U280" s="195"/>
      <c r="V280" s="195"/>
      <c r="W280" s="195"/>
      <c r="X280" s="195"/>
      <c r="Y280" s="195"/>
    </row>
    <row r="281" spans="1:25" ht="12.75" customHeight="1" x14ac:dyDescent="0.3">
      <c r="A281" s="195"/>
      <c r="B281" s="195"/>
      <c r="C281" s="195"/>
      <c r="D281" s="195"/>
      <c r="E281" s="195"/>
      <c r="F281" s="195"/>
      <c r="G281" s="195"/>
      <c r="H281" s="195"/>
      <c r="I281" s="195"/>
      <c r="J281" s="195"/>
      <c r="K281" s="195"/>
      <c r="L281" s="195"/>
      <c r="M281" s="195"/>
      <c r="N281" s="195"/>
      <c r="O281" s="195"/>
      <c r="P281" s="195"/>
      <c r="Q281" s="195"/>
      <c r="R281" s="195"/>
      <c r="S281" s="195"/>
      <c r="T281" s="195"/>
      <c r="U281" s="195"/>
      <c r="V281" s="195"/>
      <c r="W281" s="195"/>
      <c r="X281" s="195"/>
      <c r="Y281" s="195"/>
    </row>
    <row r="282" spans="1:25" ht="12.75" customHeight="1" x14ac:dyDescent="0.3">
      <c r="A282" s="195"/>
      <c r="B282" s="195"/>
      <c r="C282" s="195"/>
      <c r="D282" s="195"/>
      <c r="E282" s="195"/>
      <c r="F282" s="195"/>
      <c r="G282" s="195"/>
      <c r="H282" s="195"/>
      <c r="I282" s="195"/>
      <c r="J282" s="195"/>
      <c r="K282" s="195"/>
      <c r="L282" s="195"/>
      <c r="M282" s="195"/>
      <c r="N282" s="195"/>
      <c r="O282" s="195"/>
      <c r="P282" s="195"/>
      <c r="Q282" s="195"/>
      <c r="R282" s="195"/>
      <c r="S282" s="195"/>
      <c r="T282" s="195"/>
      <c r="U282" s="195"/>
      <c r="V282" s="195"/>
      <c r="W282" s="195"/>
      <c r="X282" s="195"/>
      <c r="Y282" s="195"/>
    </row>
    <row r="283" spans="1:25" ht="12.75" customHeight="1" x14ac:dyDescent="0.3">
      <c r="A283" s="195"/>
      <c r="B283" s="195"/>
      <c r="C283" s="195"/>
      <c r="D283" s="195"/>
      <c r="E283" s="195"/>
      <c r="F283" s="195"/>
      <c r="G283" s="195"/>
      <c r="H283" s="195"/>
      <c r="I283" s="195"/>
      <c r="J283" s="195"/>
      <c r="K283" s="195"/>
      <c r="L283" s="195"/>
      <c r="M283" s="195"/>
      <c r="N283" s="195"/>
      <c r="O283" s="195"/>
      <c r="P283" s="195"/>
      <c r="Q283" s="195"/>
      <c r="R283" s="195"/>
      <c r="S283" s="195"/>
      <c r="T283" s="195"/>
      <c r="U283" s="195"/>
      <c r="V283" s="195"/>
      <c r="W283" s="195"/>
      <c r="X283" s="195"/>
      <c r="Y283" s="195"/>
    </row>
    <row r="284" spans="1:25" ht="12.75" customHeight="1" x14ac:dyDescent="0.3">
      <c r="A284" s="195"/>
      <c r="B284" s="195"/>
      <c r="C284" s="195"/>
      <c r="D284" s="195"/>
      <c r="E284" s="195"/>
      <c r="F284" s="195"/>
      <c r="G284" s="195"/>
      <c r="H284" s="195"/>
      <c r="I284" s="195"/>
      <c r="J284" s="195"/>
      <c r="K284" s="195"/>
      <c r="L284" s="195"/>
      <c r="M284" s="195"/>
      <c r="N284" s="195"/>
      <c r="O284" s="195"/>
      <c r="P284" s="195"/>
      <c r="Q284" s="195"/>
      <c r="R284" s="195"/>
      <c r="S284" s="195"/>
      <c r="T284" s="195"/>
      <c r="U284" s="195"/>
      <c r="V284" s="195"/>
      <c r="W284" s="195"/>
      <c r="X284" s="195"/>
      <c r="Y284" s="195"/>
    </row>
    <row r="285" spans="1:25" ht="12.75" customHeight="1" x14ac:dyDescent="0.3">
      <c r="A285" s="195"/>
      <c r="B285" s="195"/>
      <c r="C285" s="195"/>
      <c r="D285" s="195"/>
      <c r="E285" s="195"/>
      <c r="F285" s="195"/>
      <c r="G285" s="195"/>
      <c r="H285" s="195"/>
      <c r="I285" s="195"/>
      <c r="J285" s="195"/>
      <c r="K285" s="195"/>
      <c r="L285" s="195"/>
      <c r="M285" s="195"/>
      <c r="N285" s="195"/>
      <c r="O285" s="195"/>
      <c r="P285" s="195"/>
      <c r="Q285" s="195"/>
      <c r="R285" s="195"/>
      <c r="S285" s="195"/>
      <c r="T285" s="195"/>
      <c r="U285" s="195"/>
      <c r="V285" s="195"/>
      <c r="W285" s="195"/>
      <c r="X285" s="195"/>
      <c r="Y285" s="195"/>
    </row>
    <row r="286" spans="1:25" ht="12.75" customHeight="1" x14ac:dyDescent="0.3">
      <c r="A286" s="195"/>
      <c r="B286" s="195"/>
      <c r="C286" s="195"/>
      <c r="D286" s="195"/>
      <c r="E286" s="195"/>
      <c r="F286" s="195"/>
      <c r="G286" s="195"/>
      <c r="H286" s="195"/>
      <c r="I286" s="195"/>
      <c r="J286" s="195"/>
      <c r="K286" s="195"/>
      <c r="L286" s="195"/>
      <c r="M286" s="195"/>
      <c r="N286" s="195"/>
      <c r="O286" s="195"/>
      <c r="P286" s="195"/>
      <c r="Q286" s="195"/>
      <c r="R286" s="195"/>
      <c r="S286" s="195"/>
      <c r="T286" s="195"/>
      <c r="U286" s="195"/>
      <c r="V286" s="195"/>
      <c r="W286" s="195"/>
      <c r="X286" s="195"/>
      <c r="Y286" s="195"/>
    </row>
    <row r="287" spans="1:25" ht="12.75" customHeight="1" x14ac:dyDescent="0.3">
      <c r="A287" s="195"/>
      <c r="B287" s="195"/>
      <c r="C287" s="195"/>
      <c r="D287" s="195"/>
      <c r="E287" s="195"/>
      <c r="F287" s="195"/>
      <c r="G287" s="195"/>
      <c r="H287" s="195"/>
      <c r="I287" s="195"/>
      <c r="J287" s="195"/>
      <c r="K287" s="195"/>
      <c r="L287" s="195"/>
      <c r="M287" s="195"/>
      <c r="N287" s="195"/>
      <c r="O287" s="195"/>
      <c r="P287" s="195"/>
      <c r="Q287" s="195"/>
      <c r="R287" s="195"/>
      <c r="S287" s="195"/>
      <c r="T287" s="195"/>
      <c r="U287" s="195"/>
      <c r="V287" s="195"/>
      <c r="W287" s="195"/>
      <c r="X287" s="195"/>
      <c r="Y287" s="195"/>
    </row>
    <row r="288" spans="1:25" ht="12.75" customHeight="1" x14ac:dyDescent="0.3">
      <c r="A288" s="195"/>
      <c r="B288" s="195"/>
      <c r="C288" s="195"/>
      <c r="D288" s="195"/>
      <c r="E288" s="195"/>
      <c r="F288" s="195"/>
      <c r="G288" s="195"/>
      <c r="H288" s="195"/>
      <c r="I288" s="195"/>
      <c r="J288" s="195"/>
      <c r="K288" s="195"/>
      <c r="L288" s="195"/>
      <c r="M288" s="195"/>
      <c r="N288" s="195"/>
      <c r="O288" s="195"/>
      <c r="P288" s="195"/>
      <c r="Q288" s="195"/>
      <c r="R288" s="195"/>
      <c r="S288" s="195"/>
      <c r="T288" s="195"/>
      <c r="U288" s="195"/>
      <c r="V288" s="195"/>
      <c r="W288" s="195"/>
      <c r="X288" s="195"/>
      <c r="Y288" s="195"/>
    </row>
    <row r="289" spans="1:25" ht="12.75" customHeight="1" x14ac:dyDescent="0.3">
      <c r="A289" s="195"/>
      <c r="B289" s="195"/>
      <c r="C289" s="195"/>
      <c r="D289" s="195"/>
      <c r="E289" s="195"/>
      <c r="F289" s="195"/>
      <c r="G289" s="195"/>
      <c r="H289" s="195"/>
      <c r="I289" s="195"/>
      <c r="J289" s="195"/>
      <c r="K289" s="195"/>
      <c r="L289" s="195"/>
      <c r="M289" s="195"/>
      <c r="N289" s="195"/>
      <c r="O289" s="195"/>
      <c r="P289" s="195"/>
      <c r="Q289" s="195"/>
      <c r="R289" s="195"/>
      <c r="S289" s="195"/>
      <c r="T289" s="195"/>
      <c r="U289" s="195"/>
      <c r="V289" s="195"/>
      <c r="W289" s="195"/>
      <c r="X289" s="195"/>
      <c r="Y289" s="195"/>
    </row>
    <row r="290" spans="1:25" ht="12.75" customHeight="1" x14ac:dyDescent="0.3">
      <c r="A290" s="195"/>
      <c r="B290" s="195"/>
      <c r="C290" s="195"/>
      <c r="D290" s="195"/>
      <c r="E290" s="195"/>
      <c r="F290" s="195"/>
      <c r="G290" s="195"/>
      <c r="H290" s="195"/>
      <c r="I290" s="195"/>
      <c r="J290" s="195"/>
      <c r="K290" s="195"/>
      <c r="L290" s="195"/>
      <c r="M290" s="195"/>
      <c r="N290" s="195"/>
      <c r="O290" s="195"/>
      <c r="P290" s="195"/>
      <c r="Q290" s="195"/>
      <c r="R290" s="195"/>
      <c r="S290" s="195"/>
      <c r="T290" s="195"/>
      <c r="U290" s="195"/>
      <c r="V290" s="195"/>
      <c r="W290" s="195"/>
      <c r="X290" s="195"/>
      <c r="Y290" s="195"/>
    </row>
    <row r="291" spans="1:25" ht="12.75" customHeight="1" x14ac:dyDescent="0.3">
      <c r="A291" s="195"/>
      <c r="B291" s="195"/>
      <c r="C291" s="195"/>
      <c r="D291" s="195"/>
      <c r="E291" s="195"/>
      <c r="F291" s="195"/>
      <c r="G291" s="195"/>
      <c r="H291" s="195"/>
      <c r="I291" s="195"/>
      <c r="J291" s="195"/>
      <c r="K291" s="195"/>
      <c r="L291" s="195"/>
      <c r="M291" s="195"/>
      <c r="N291" s="195"/>
      <c r="O291" s="195"/>
      <c r="P291" s="195"/>
      <c r="Q291" s="195"/>
      <c r="R291" s="195"/>
      <c r="S291" s="195"/>
      <c r="T291" s="195"/>
      <c r="U291" s="195"/>
      <c r="V291" s="195"/>
      <c r="W291" s="195"/>
      <c r="X291" s="195"/>
      <c r="Y291" s="195"/>
    </row>
    <row r="292" spans="1:25" ht="12.75" customHeight="1" x14ac:dyDescent="0.3">
      <c r="A292" s="195"/>
      <c r="B292" s="195"/>
      <c r="C292" s="195"/>
      <c r="D292" s="195"/>
      <c r="E292" s="195"/>
      <c r="F292" s="195"/>
      <c r="G292" s="195"/>
      <c r="H292" s="195"/>
      <c r="I292" s="195"/>
      <c r="J292" s="195"/>
      <c r="K292" s="195"/>
      <c r="L292" s="195"/>
      <c r="M292" s="195"/>
      <c r="N292" s="195"/>
      <c r="O292" s="195"/>
      <c r="P292" s="195"/>
      <c r="Q292" s="195"/>
      <c r="R292" s="195"/>
      <c r="S292" s="195"/>
      <c r="T292" s="195"/>
      <c r="U292" s="195"/>
      <c r="V292" s="195"/>
      <c r="W292" s="195"/>
      <c r="X292" s="195"/>
      <c r="Y292" s="195"/>
    </row>
    <row r="293" spans="1:25" ht="12.75" customHeight="1" x14ac:dyDescent="0.3">
      <c r="A293" s="195"/>
      <c r="B293" s="195"/>
      <c r="C293" s="195"/>
      <c r="D293" s="195"/>
      <c r="E293" s="195"/>
      <c r="F293" s="195"/>
      <c r="G293" s="195"/>
      <c r="H293" s="195"/>
      <c r="I293" s="195"/>
      <c r="J293" s="195"/>
      <c r="K293" s="195"/>
      <c r="L293" s="195"/>
      <c r="M293" s="195"/>
      <c r="N293" s="195"/>
      <c r="O293" s="195"/>
      <c r="P293" s="195"/>
      <c r="Q293" s="195"/>
      <c r="R293" s="195"/>
      <c r="S293" s="195"/>
      <c r="T293" s="195"/>
      <c r="U293" s="195"/>
      <c r="V293" s="195"/>
      <c r="W293" s="195"/>
      <c r="X293" s="195"/>
      <c r="Y293" s="195"/>
    </row>
    <row r="294" spans="1:25" ht="12.75" customHeight="1" x14ac:dyDescent="0.3">
      <c r="A294" s="195"/>
      <c r="B294" s="195"/>
      <c r="C294" s="195"/>
      <c r="D294" s="195"/>
      <c r="E294" s="195"/>
      <c r="F294" s="195"/>
      <c r="G294" s="195"/>
      <c r="H294" s="195"/>
      <c r="I294" s="195"/>
      <c r="J294" s="195"/>
      <c r="K294" s="195"/>
      <c r="L294" s="195"/>
      <c r="M294" s="195"/>
      <c r="N294" s="195"/>
      <c r="O294" s="195"/>
      <c r="P294" s="195"/>
      <c r="Q294" s="195"/>
      <c r="R294" s="195"/>
      <c r="S294" s="195"/>
      <c r="T294" s="195"/>
      <c r="U294" s="195"/>
      <c r="V294" s="195"/>
      <c r="W294" s="195"/>
      <c r="X294" s="195"/>
      <c r="Y294" s="195"/>
    </row>
    <row r="295" spans="1:25" ht="12.75" customHeight="1" x14ac:dyDescent="0.3">
      <c r="A295" s="195"/>
      <c r="B295" s="195"/>
      <c r="C295" s="195"/>
      <c r="D295" s="195"/>
      <c r="E295" s="195"/>
      <c r="F295" s="195"/>
      <c r="G295" s="195"/>
      <c r="H295" s="195"/>
      <c r="I295" s="195"/>
      <c r="J295" s="195"/>
      <c r="K295" s="195"/>
      <c r="L295" s="195"/>
      <c r="M295" s="195"/>
      <c r="N295" s="195"/>
      <c r="O295" s="195"/>
      <c r="P295" s="195"/>
      <c r="Q295" s="195"/>
      <c r="R295" s="195"/>
      <c r="S295" s="195"/>
      <c r="T295" s="195"/>
      <c r="U295" s="195"/>
      <c r="V295" s="195"/>
      <c r="W295" s="195"/>
      <c r="X295" s="195"/>
      <c r="Y295" s="195"/>
    </row>
    <row r="296" spans="1:25" ht="12.75" customHeight="1" x14ac:dyDescent="0.3">
      <c r="A296" s="195"/>
      <c r="B296" s="195"/>
      <c r="C296" s="195"/>
      <c r="D296" s="195"/>
      <c r="E296" s="195"/>
      <c r="F296" s="195"/>
      <c r="G296" s="195"/>
      <c r="H296" s="195"/>
      <c r="I296" s="195"/>
      <c r="J296" s="195"/>
      <c r="K296" s="195"/>
      <c r="L296" s="195"/>
      <c r="M296" s="195"/>
      <c r="N296" s="195"/>
      <c r="O296" s="195"/>
      <c r="P296" s="195"/>
      <c r="Q296" s="195"/>
      <c r="R296" s="195"/>
      <c r="S296" s="195"/>
      <c r="T296" s="195"/>
      <c r="U296" s="195"/>
      <c r="V296" s="195"/>
      <c r="W296" s="195"/>
      <c r="X296" s="195"/>
      <c r="Y296" s="195"/>
    </row>
    <row r="297" spans="1:25" ht="12.75" customHeight="1" x14ac:dyDescent="0.3">
      <c r="A297" s="195"/>
      <c r="B297" s="195"/>
      <c r="C297" s="195"/>
      <c r="D297" s="195"/>
      <c r="E297" s="195"/>
      <c r="F297" s="195"/>
      <c r="G297" s="195"/>
      <c r="H297" s="195"/>
      <c r="I297" s="195"/>
      <c r="J297" s="195"/>
      <c r="K297" s="195"/>
      <c r="L297" s="195"/>
      <c r="M297" s="195"/>
      <c r="N297" s="195"/>
      <c r="O297" s="195"/>
      <c r="P297" s="195"/>
      <c r="Q297" s="195"/>
      <c r="R297" s="195"/>
      <c r="S297" s="195"/>
      <c r="T297" s="195"/>
      <c r="U297" s="195"/>
      <c r="V297" s="195"/>
      <c r="W297" s="195"/>
      <c r="X297" s="195"/>
      <c r="Y297" s="195"/>
    </row>
    <row r="298" spans="1:25" ht="12.75" customHeight="1" x14ac:dyDescent="0.3">
      <c r="A298" s="195"/>
      <c r="B298" s="195"/>
      <c r="C298" s="195"/>
      <c r="D298" s="195"/>
      <c r="E298" s="195"/>
      <c r="F298" s="195"/>
      <c r="G298" s="195"/>
      <c r="H298" s="195"/>
      <c r="I298" s="195"/>
      <c r="J298" s="195"/>
      <c r="K298" s="195"/>
      <c r="L298" s="195"/>
      <c r="M298" s="195"/>
      <c r="N298" s="195"/>
      <c r="O298" s="195"/>
      <c r="P298" s="195"/>
      <c r="Q298" s="195"/>
      <c r="R298" s="195"/>
      <c r="S298" s="195"/>
      <c r="T298" s="195"/>
      <c r="U298" s="195"/>
      <c r="V298" s="195"/>
      <c r="W298" s="195"/>
      <c r="X298" s="195"/>
      <c r="Y298" s="195"/>
    </row>
    <row r="299" spans="1:25" ht="12.75" customHeight="1" x14ac:dyDescent="0.3">
      <c r="A299" s="195"/>
      <c r="B299" s="195"/>
      <c r="C299" s="195"/>
      <c r="D299" s="195"/>
      <c r="E299" s="195"/>
      <c r="F299" s="195"/>
      <c r="G299" s="195"/>
      <c r="H299" s="195"/>
      <c r="I299" s="195"/>
      <c r="J299" s="195"/>
      <c r="K299" s="195"/>
      <c r="L299" s="195"/>
      <c r="M299" s="195"/>
      <c r="N299" s="195"/>
      <c r="O299" s="195"/>
      <c r="P299" s="195"/>
      <c r="Q299" s="195"/>
      <c r="R299" s="195"/>
      <c r="S299" s="195"/>
      <c r="T299" s="195"/>
      <c r="U299" s="195"/>
      <c r="V299" s="195"/>
      <c r="W299" s="195"/>
      <c r="X299" s="195"/>
      <c r="Y299" s="195"/>
    </row>
    <row r="300" spans="1:25" ht="12.75" customHeight="1" x14ac:dyDescent="0.3">
      <c r="A300" s="195"/>
      <c r="B300" s="195"/>
      <c r="C300" s="195"/>
      <c r="D300" s="195"/>
      <c r="E300" s="195"/>
      <c r="F300" s="195"/>
      <c r="G300" s="195"/>
      <c r="H300" s="195"/>
      <c r="I300" s="195"/>
      <c r="J300" s="195"/>
      <c r="K300" s="195"/>
      <c r="L300" s="195"/>
      <c r="M300" s="195"/>
      <c r="N300" s="195"/>
      <c r="O300" s="195"/>
      <c r="P300" s="195"/>
      <c r="Q300" s="195"/>
      <c r="R300" s="195"/>
      <c r="S300" s="195"/>
      <c r="T300" s="195"/>
      <c r="U300" s="195"/>
      <c r="V300" s="195"/>
      <c r="W300" s="195"/>
      <c r="X300" s="195"/>
      <c r="Y300" s="195"/>
    </row>
    <row r="301" spans="1:25" ht="12.75" customHeight="1" x14ac:dyDescent="0.3">
      <c r="A301" s="195"/>
      <c r="B301" s="195"/>
      <c r="C301" s="195"/>
      <c r="D301" s="195"/>
      <c r="E301" s="195"/>
      <c r="F301" s="195"/>
      <c r="G301" s="195"/>
      <c r="H301" s="195"/>
      <c r="I301" s="195"/>
      <c r="J301" s="195"/>
      <c r="K301" s="195"/>
      <c r="L301" s="195"/>
      <c r="M301" s="195"/>
      <c r="N301" s="195"/>
      <c r="O301" s="195"/>
      <c r="P301" s="195"/>
      <c r="Q301" s="195"/>
      <c r="R301" s="195"/>
      <c r="S301" s="195"/>
      <c r="T301" s="195"/>
      <c r="U301" s="195"/>
      <c r="V301" s="195"/>
      <c r="W301" s="195"/>
      <c r="X301" s="195"/>
      <c r="Y301" s="195"/>
    </row>
    <row r="302" spans="1:25" ht="12.75" customHeight="1" x14ac:dyDescent="0.3">
      <c r="A302" s="195"/>
      <c r="B302" s="195"/>
      <c r="C302" s="195"/>
      <c r="D302" s="195"/>
      <c r="E302" s="195"/>
      <c r="F302" s="195"/>
      <c r="G302" s="195"/>
      <c r="H302" s="195"/>
      <c r="I302" s="195"/>
      <c r="J302" s="195"/>
      <c r="K302" s="195"/>
      <c r="L302" s="195"/>
      <c r="M302" s="195"/>
      <c r="N302" s="195"/>
      <c r="O302" s="195"/>
      <c r="P302" s="195"/>
      <c r="Q302" s="195"/>
      <c r="R302" s="195"/>
      <c r="S302" s="195"/>
      <c r="T302" s="195"/>
      <c r="U302" s="195"/>
      <c r="V302" s="195"/>
      <c r="W302" s="195"/>
      <c r="X302" s="195"/>
      <c r="Y302" s="195"/>
    </row>
    <row r="303" spans="1:25" ht="12.75" customHeight="1" x14ac:dyDescent="0.3">
      <c r="A303" s="195"/>
      <c r="B303" s="195"/>
      <c r="C303" s="195"/>
      <c r="D303" s="195"/>
      <c r="E303" s="195"/>
      <c r="F303" s="195"/>
      <c r="G303" s="195"/>
      <c r="H303" s="195"/>
      <c r="I303" s="195"/>
      <c r="J303" s="195"/>
      <c r="K303" s="195"/>
      <c r="L303" s="195"/>
      <c r="M303" s="195"/>
      <c r="N303" s="195"/>
      <c r="O303" s="195"/>
      <c r="P303" s="195"/>
      <c r="Q303" s="195"/>
      <c r="R303" s="195"/>
      <c r="S303" s="195"/>
      <c r="T303" s="195"/>
      <c r="U303" s="195"/>
      <c r="V303" s="195"/>
      <c r="W303" s="195"/>
      <c r="X303" s="195"/>
      <c r="Y303" s="195"/>
    </row>
    <row r="304" spans="1:25" ht="12.75" customHeight="1" x14ac:dyDescent="0.3">
      <c r="A304" s="195"/>
      <c r="B304" s="195"/>
      <c r="C304" s="195"/>
      <c r="D304" s="195"/>
      <c r="E304" s="195"/>
      <c r="F304" s="195"/>
      <c r="G304" s="195"/>
      <c r="H304" s="195"/>
      <c r="I304" s="195"/>
      <c r="J304" s="195"/>
      <c r="K304" s="195"/>
      <c r="L304" s="195"/>
      <c r="M304" s="195"/>
      <c r="N304" s="195"/>
      <c r="O304" s="195"/>
      <c r="P304" s="195"/>
      <c r="Q304" s="195"/>
      <c r="R304" s="195"/>
      <c r="S304" s="195"/>
      <c r="T304" s="195"/>
      <c r="U304" s="195"/>
      <c r="V304" s="195"/>
      <c r="W304" s="195"/>
      <c r="X304" s="195"/>
      <c r="Y304" s="195"/>
    </row>
    <row r="305" spans="1:25" ht="12.75" customHeight="1" x14ac:dyDescent="0.3">
      <c r="A305" s="195"/>
      <c r="B305" s="195"/>
      <c r="C305" s="195"/>
      <c r="D305" s="195"/>
      <c r="E305" s="195"/>
      <c r="F305" s="195"/>
      <c r="G305" s="195"/>
      <c r="H305" s="195"/>
      <c r="I305" s="195"/>
      <c r="J305" s="195"/>
      <c r="K305" s="195"/>
      <c r="L305" s="195"/>
      <c r="M305" s="195"/>
      <c r="N305" s="195"/>
      <c r="O305" s="195"/>
      <c r="P305" s="195"/>
      <c r="Q305" s="195"/>
      <c r="R305" s="195"/>
      <c r="S305" s="195"/>
      <c r="T305" s="195"/>
      <c r="U305" s="195"/>
      <c r="V305" s="195"/>
      <c r="W305" s="195"/>
      <c r="X305" s="195"/>
      <c r="Y305" s="195"/>
    </row>
    <row r="306" spans="1:25" ht="12.75" customHeight="1" x14ac:dyDescent="0.3">
      <c r="A306" s="195"/>
      <c r="B306" s="195"/>
      <c r="C306" s="195"/>
      <c r="D306" s="195"/>
      <c r="E306" s="195"/>
      <c r="F306" s="195"/>
      <c r="G306" s="195"/>
      <c r="H306" s="195"/>
      <c r="I306" s="195"/>
      <c r="J306" s="195"/>
      <c r="K306" s="195"/>
      <c r="L306" s="195"/>
      <c r="M306" s="195"/>
      <c r="N306" s="195"/>
      <c r="O306" s="195"/>
      <c r="P306" s="195"/>
      <c r="Q306" s="195"/>
      <c r="R306" s="195"/>
      <c r="S306" s="195"/>
      <c r="T306" s="195"/>
      <c r="U306" s="195"/>
      <c r="V306" s="195"/>
      <c r="W306" s="195"/>
      <c r="X306" s="195"/>
      <c r="Y306" s="195"/>
    </row>
    <row r="307" spans="1:25" ht="12.75" customHeight="1" x14ac:dyDescent="0.3">
      <c r="A307" s="195"/>
      <c r="B307" s="195"/>
      <c r="C307" s="195"/>
      <c r="D307" s="195"/>
      <c r="E307" s="195"/>
      <c r="F307" s="195"/>
      <c r="G307" s="195"/>
      <c r="H307" s="195"/>
      <c r="I307" s="195"/>
      <c r="J307" s="195"/>
      <c r="K307" s="195"/>
      <c r="L307" s="195"/>
      <c r="M307" s="195"/>
      <c r="N307" s="195"/>
      <c r="O307" s="195"/>
      <c r="P307" s="195"/>
      <c r="Q307" s="195"/>
      <c r="R307" s="195"/>
      <c r="S307" s="195"/>
      <c r="T307" s="195"/>
      <c r="U307" s="195"/>
      <c r="V307" s="195"/>
      <c r="W307" s="195"/>
      <c r="X307" s="195"/>
      <c r="Y307" s="195"/>
    </row>
    <row r="308" spans="1:25" ht="12.75" customHeight="1" x14ac:dyDescent="0.3">
      <c r="A308" s="195"/>
      <c r="B308" s="195"/>
      <c r="C308" s="195"/>
      <c r="D308" s="195"/>
      <c r="E308" s="195"/>
      <c r="F308" s="195"/>
      <c r="G308" s="195"/>
      <c r="H308" s="195"/>
      <c r="I308" s="195"/>
      <c r="J308" s="195"/>
      <c r="K308" s="195"/>
      <c r="L308" s="195"/>
      <c r="M308" s="195"/>
      <c r="N308" s="195"/>
      <c r="O308" s="195"/>
      <c r="P308" s="195"/>
      <c r="Q308" s="195"/>
      <c r="R308" s="195"/>
      <c r="S308" s="195"/>
      <c r="T308" s="195"/>
      <c r="U308" s="195"/>
      <c r="V308" s="195"/>
      <c r="W308" s="195"/>
      <c r="X308" s="195"/>
      <c r="Y308" s="195"/>
    </row>
    <row r="309" spans="1:25" ht="12.75" customHeight="1" x14ac:dyDescent="0.3">
      <c r="A309" s="195"/>
      <c r="B309" s="195"/>
      <c r="C309" s="195"/>
      <c r="D309" s="195"/>
      <c r="E309" s="195"/>
      <c r="F309" s="195"/>
      <c r="G309" s="195"/>
      <c r="H309" s="195"/>
      <c r="I309" s="195"/>
      <c r="J309" s="195"/>
      <c r="K309" s="195"/>
      <c r="L309" s="195"/>
      <c r="M309" s="195"/>
      <c r="N309" s="195"/>
      <c r="O309" s="195"/>
      <c r="P309" s="195"/>
      <c r="Q309" s="195"/>
      <c r="R309" s="195"/>
      <c r="S309" s="195"/>
      <c r="T309" s="195"/>
      <c r="U309" s="195"/>
      <c r="V309" s="195"/>
      <c r="W309" s="195"/>
      <c r="X309" s="195"/>
      <c r="Y309" s="195"/>
    </row>
    <row r="310" spans="1:25" ht="12.75" customHeight="1" x14ac:dyDescent="0.3">
      <c r="A310" s="195"/>
      <c r="B310" s="195"/>
      <c r="C310" s="195"/>
      <c r="D310" s="195"/>
      <c r="E310" s="195"/>
      <c r="F310" s="195"/>
      <c r="G310" s="195"/>
      <c r="H310" s="195"/>
      <c r="I310" s="195"/>
      <c r="J310" s="195"/>
      <c r="K310" s="195"/>
      <c r="L310" s="195"/>
      <c r="M310" s="195"/>
      <c r="N310" s="195"/>
      <c r="O310" s="195"/>
      <c r="P310" s="195"/>
      <c r="Q310" s="195"/>
      <c r="R310" s="195"/>
      <c r="S310" s="195"/>
      <c r="T310" s="195"/>
      <c r="U310" s="195"/>
      <c r="V310" s="195"/>
      <c r="W310" s="195"/>
      <c r="X310" s="195"/>
      <c r="Y310" s="195"/>
    </row>
    <row r="311" spans="1:25" ht="12.75" customHeight="1" x14ac:dyDescent="0.3">
      <c r="A311" s="195"/>
      <c r="B311" s="195"/>
      <c r="C311" s="195"/>
      <c r="D311" s="195"/>
      <c r="E311" s="195"/>
      <c r="F311" s="195"/>
      <c r="G311" s="195"/>
      <c r="H311" s="195"/>
      <c r="I311" s="195"/>
      <c r="J311" s="195"/>
      <c r="K311" s="195"/>
      <c r="L311" s="195"/>
      <c r="M311" s="195"/>
      <c r="N311" s="195"/>
      <c r="O311" s="195"/>
      <c r="P311" s="195"/>
      <c r="Q311" s="195"/>
      <c r="R311" s="195"/>
      <c r="S311" s="195"/>
      <c r="T311" s="195"/>
      <c r="U311" s="195"/>
      <c r="V311" s="195"/>
      <c r="W311" s="195"/>
      <c r="X311" s="195"/>
      <c r="Y311" s="195"/>
    </row>
    <row r="312" spans="1:25" ht="12.75" customHeight="1" x14ac:dyDescent="0.3">
      <c r="A312" s="195"/>
      <c r="B312" s="195"/>
      <c r="C312" s="195"/>
      <c r="D312" s="195"/>
      <c r="E312" s="195"/>
      <c r="F312" s="195"/>
      <c r="G312" s="195"/>
      <c r="H312" s="195"/>
      <c r="I312" s="195"/>
      <c r="J312" s="195"/>
      <c r="K312" s="195"/>
      <c r="L312" s="195"/>
      <c r="M312" s="195"/>
      <c r="N312" s="195"/>
      <c r="O312" s="195"/>
      <c r="P312" s="195"/>
      <c r="Q312" s="195"/>
      <c r="R312" s="195"/>
      <c r="S312" s="195"/>
      <c r="T312" s="195"/>
      <c r="U312" s="195"/>
      <c r="V312" s="195"/>
      <c r="W312" s="195"/>
      <c r="X312" s="195"/>
      <c r="Y312" s="195"/>
    </row>
    <row r="313" spans="1:25" ht="12.75" customHeight="1" x14ac:dyDescent="0.3">
      <c r="A313" s="195"/>
      <c r="B313" s="195"/>
      <c r="C313" s="195"/>
      <c r="D313" s="195"/>
      <c r="E313" s="195"/>
      <c r="F313" s="195"/>
      <c r="G313" s="195"/>
      <c r="H313" s="195"/>
      <c r="I313" s="195"/>
      <c r="J313" s="195"/>
      <c r="K313" s="195"/>
      <c r="L313" s="195"/>
      <c r="M313" s="195"/>
      <c r="N313" s="195"/>
      <c r="O313" s="195"/>
      <c r="P313" s="195"/>
      <c r="Q313" s="195"/>
      <c r="R313" s="195"/>
      <c r="S313" s="195"/>
      <c r="T313" s="195"/>
      <c r="U313" s="195"/>
      <c r="V313" s="195"/>
      <c r="W313" s="195"/>
      <c r="X313" s="195"/>
      <c r="Y313" s="195"/>
    </row>
    <row r="314" spans="1:25" ht="12.75" customHeight="1" x14ac:dyDescent="0.3">
      <c r="A314" s="195"/>
      <c r="B314" s="195"/>
      <c r="C314" s="195"/>
      <c r="D314" s="195"/>
      <c r="E314" s="195"/>
      <c r="F314" s="195"/>
      <c r="G314" s="195"/>
      <c r="H314" s="195"/>
      <c r="I314" s="195"/>
      <c r="J314" s="195"/>
      <c r="K314" s="195"/>
      <c r="L314" s="195"/>
      <c r="M314" s="195"/>
      <c r="N314" s="195"/>
      <c r="O314" s="195"/>
      <c r="P314" s="195"/>
      <c r="Q314" s="195"/>
      <c r="R314" s="195"/>
      <c r="S314" s="195"/>
      <c r="T314" s="195"/>
      <c r="U314" s="195"/>
      <c r="V314" s="195"/>
      <c r="W314" s="195"/>
      <c r="X314" s="195"/>
      <c r="Y314" s="195"/>
    </row>
    <row r="315" spans="1:25" ht="12.75" customHeight="1" x14ac:dyDescent="0.3">
      <c r="A315" s="195"/>
      <c r="B315" s="195"/>
      <c r="C315" s="195"/>
      <c r="D315" s="195"/>
      <c r="E315" s="195"/>
      <c r="F315" s="195"/>
      <c r="G315" s="195"/>
      <c r="H315" s="195"/>
      <c r="I315" s="195"/>
      <c r="J315" s="195"/>
      <c r="K315" s="195"/>
      <c r="L315" s="195"/>
      <c r="M315" s="195"/>
      <c r="N315" s="195"/>
      <c r="O315" s="195"/>
      <c r="P315" s="195"/>
      <c r="Q315" s="195"/>
      <c r="R315" s="195"/>
      <c r="S315" s="195"/>
      <c r="T315" s="195"/>
      <c r="U315" s="195"/>
      <c r="V315" s="195"/>
      <c r="W315" s="195"/>
      <c r="X315" s="195"/>
      <c r="Y315" s="195"/>
    </row>
    <row r="316" spans="1:25" ht="12.75" customHeight="1" x14ac:dyDescent="0.3">
      <c r="A316" s="195"/>
      <c r="B316" s="195"/>
      <c r="C316" s="195"/>
      <c r="D316" s="195"/>
      <c r="E316" s="195"/>
      <c r="F316" s="195"/>
      <c r="G316" s="195"/>
      <c r="H316" s="195"/>
      <c r="I316" s="195"/>
      <c r="J316" s="195"/>
      <c r="K316" s="195"/>
      <c r="L316" s="195"/>
      <c r="M316" s="195"/>
      <c r="N316" s="195"/>
      <c r="O316" s="195"/>
      <c r="P316" s="195"/>
      <c r="Q316" s="195"/>
      <c r="R316" s="195"/>
      <c r="S316" s="195"/>
      <c r="T316" s="195"/>
      <c r="U316" s="195"/>
      <c r="V316" s="195"/>
      <c r="W316" s="195"/>
      <c r="X316" s="195"/>
      <c r="Y316" s="195"/>
    </row>
    <row r="317" spans="1:25" ht="12.75" customHeight="1" x14ac:dyDescent="0.3">
      <c r="A317" s="195"/>
      <c r="B317" s="195"/>
      <c r="C317" s="195"/>
      <c r="D317" s="195"/>
      <c r="E317" s="195"/>
      <c r="F317" s="195"/>
      <c r="G317" s="195"/>
      <c r="H317" s="195"/>
      <c r="I317" s="195"/>
      <c r="J317" s="195"/>
      <c r="K317" s="195"/>
      <c r="L317" s="195"/>
      <c r="M317" s="195"/>
      <c r="N317" s="195"/>
      <c r="O317" s="195"/>
      <c r="P317" s="195"/>
      <c r="Q317" s="195"/>
      <c r="R317" s="195"/>
      <c r="S317" s="195"/>
      <c r="T317" s="195"/>
      <c r="U317" s="195"/>
      <c r="V317" s="195"/>
      <c r="W317" s="195"/>
      <c r="X317" s="195"/>
      <c r="Y317" s="195"/>
    </row>
    <row r="318" spans="1:25" ht="12.75" customHeight="1" x14ac:dyDescent="0.3">
      <c r="A318" s="195"/>
      <c r="B318" s="195"/>
      <c r="C318" s="195"/>
      <c r="D318" s="195"/>
      <c r="E318" s="195"/>
      <c r="F318" s="195"/>
      <c r="G318" s="195"/>
      <c r="H318" s="195"/>
      <c r="I318" s="195"/>
      <c r="J318" s="195"/>
      <c r="K318" s="195"/>
      <c r="L318" s="195"/>
      <c r="M318" s="195"/>
      <c r="N318" s="195"/>
      <c r="O318" s="195"/>
      <c r="P318" s="195"/>
      <c r="Q318" s="195"/>
      <c r="R318" s="195"/>
      <c r="S318" s="195"/>
      <c r="T318" s="195"/>
      <c r="U318" s="195"/>
      <c r="V318" s="195"/>
      <c r="W318" s="195"/>
      <c r="X318" s="195"/>
      <c r="Y318" s="195"/>
    </row>
    <row r="319" spans="1:25" ht="12.75" customHeight="1" x14ac:dyDescent="0.3">
      <c r="A319" s="195"/>
      <c r="B319" s="195"/>
      <c r="C319" s="195"/>
      <c r="D319" s="195"/>
      <c r="E319" s="195"/>
      <c r="F319" s="195"/>
      <c r="G319" s="195"/>
      <c r="H319" s="195"/>
      <c r="I319" s="195"/>
      <c r="J319" s="195"/>
      <c r="K319" s="195"/>
      <c r="L319" s="195"/>
      <c r="M319" s="195"/>
      <c r="N319" s="195"/>
      <c r="O319" s="195"/>
      <c r="P319" s="195"/>
      <c r="Q319" s="195"/>
      <c r="R319" s="195"/>
      <c r="S319" s="195"/>
      <c r="T319" s="195"/>
      <c r="U319" s="195"/>
      <c r="V319" s="195"/>
      <c r="W319" s="195"/>
      <c r="X319" s="195"/>
      <c r="Y319" s="195"/>
    </row>
    <row r="320" spans="1:25" ht="12.75" customHeight="1" x14ac:dyDescent="0.3">
      <c r="A320" s="195"/>
      <c r="B320" s="195"/>
      <c r="C320" s="195"/>
      <c r="D320" s="195"/>
      <c r="E320" s="195"/>
      <c r="F320" s="195"/>
      <c r="G320" s="195"/>
      <c r="H320" s="195"/>
      <c r="I320" s="195"/>
      <c r="J320" s="195"/>
      <c r="K320" s="195"/>
      <c r="L320" s="195"/>
      <c r="M320" s="195"/>
      <c r="N320" s="195"/>
      <c r="O320" s="195"/>
      <c r="P320" s="195"/>
      <c r="Q320" s="195"/>
      <c r="R320" s="195"/>
      <c r="S320" s="195"/>
      <c r="T320" s="195"/>
      <c r="U320" s="195"/>
      <c r="V320" s="195"/>
      <c r="W320" s="195"/>
      <c r="X320" s="195"/>
      <c r="Y320" s="195"/>
    </row>
    <row r="321" spans="1:25" ht="12.75" customHeight="1" x14ac:dyDescent="0.3">
      <c r="A321" s="195"/>
      <c r="B321" s="195"/>
      <c r="C321" s="195"/>
      <c r="D321" s="195"/>
      <c r="E321" s="195"/>
      <c r="F321" s="195"/>
      <c r="G321" s="195"/>
      <c r="H321" s="195"/>
      <c r="I321" s="195"/>
      <c r="J321" s="195"/>
      <c r="K321" s="195"/>
      <c r="L321" s="195"/>
      <c r="M321" s="195"/>
      <c r="N321" s="195"/>
      <c r="O321" s="195"/>
      <c r="P321" s="195"/>
      <c r="Q321" s="195"/>
      <c r="R321" s="195"/>
      <c r="S321" s="195"/>
      <c r="T321" s="195"/>
      <c r="U321" s="195"/>
      <c r="V321" s="195"/>
      <c r="W321" s="195"/>
      <c r="X321" s="195"/>
      <c r="Y321" s="195"/>
    </row>
    <row r="322" spans="1:25" ht="12.75" customHeight="1" x14ac:dyDescent="0.3">
      <c r="A322" s="195"/>
      <c r="B322" s="195"/>
      <c r="C322" s="195"/>
      <c r="D322" s="195"/>
      <c r="E322" s="195"/>
      <c r="F322" s="195"/>
      <c r="G322" s="195"/>
      <c r="H322" s="195"/>
      <c r="I322" s="195"/>
      <c r="J322" s="195"/>
      <c r="K322" s="195"/>
      <c r="L322" s="195"/>
      <c r="M322" s="195"/>
      <c r="N322" s="195"/>
      <c r="O322" s="195"/>
      <c r="P322" s="195"/>
      <c r="Q322" s="195"/>
      <c r="R322" s="195"/>
      <c r="S322" s="195"/>
      <c r="T322" s="195"/>
      <c r="U322" s="195"/>
      <c r="V322" s="195"/>
      <c r="W322" s="195"/>
      <c r="X322" s="195"/>
      <c r="Y322" s="195"/>
    </row>
    <row r="323" spans="1:25" ht="12.75" customHeight="1" x14ac:dyDescent="0.3">
      <c r="A323" s="195"/>
      <c r="B323" s="195"/>
      <c r="C323" s="195"/>
      <c r="D323" s="195"/>
      <c r="E323" s="195"/>
      <c r="F323" s="195"/>
      <c r="G323" s="195"/>
      <c r="H323" s="195"/>
      <c r="I323" s="195"/>
      <c r="J323" s="195"/>
      <c r="K323" s="195"/>
      <c r="L323" s="195"/>
      <c r="M323" s="195"/>
      <c r="N323" s="195"/>
      <c r="O323" s="195"/>
      <c r="P323" s="195"/>
      <c r="Q323" s="195"/>
      <c r="R323" s="195"/>
      <c r="S323" s="195"/>
      <c r="T323" s="195"/>
      <c r="U323" s="195"/>
      <c r="V323" s="195"/>
      <c r="W323" s="195"/>
      <c r="X323" s="195"/>
      <c r="Y323" s="195"/>
    </row>
    <row r="324" spans="1:25" ht="12.75" customHeight="1" x14ac:dyDescent="0.3">
      <c r="A324" s="195"/>
      <c r="B324" s="195"/>
      <c r="C324" s="195"/>
      <c r="D324" s="195"/>
      <c r="E324" s="195"/>
      <c r="F324" s="195"/>
      <c r="G324" s="195"/>
      <c r="H324" s="195"/>
      <c r="I324" s="195"/>
      <c r="J324" s="195"/>
      <c r="K324" s="195"/>
      <c r="L324" s="195"/>
      <c r="M324" s="195"/>
      <c r="N324" s="195"/>
      <c r="O324" s="195"/>
      <c r="P324" s="195"/>
      <c r="Q324" s="195"/>
      <c r="R324" s="195"/>
      <c r="S324" s="195"/>
      <c r="T324" s="195"/>
      <c r="U324" s="195"/>
      <c r="V324" s="195"/>
      <c r="W324" s="195"/>
      <c r="X324" s="195"/>
      <c r="Y324" s="195"/>
    </row>
    <row r="325" spans="1:25" ht="12.75" customHeight="1" x14ac:dyDescent="0.3">
      <c r="A325" s="195"/>
      <c r="B325" s="195"/>
      <c r="C325" s="195"/>
      <c r="D325" s="195"/>
      <c r="E325" s="195"/>
      <c r="F325" s="195"/>
      <c r="G325" s="195"/>
      <c r="H325" s="195"/>
      <c r="I325" s="195"/>
      <c r="J325" s="195"/>
      <c r="K325" s="195"/>
      <c r="L325" s="195"/>
      <c r="M325" s="195"/>
      <c r="N325" s="195"/>
      <c r="O325" s="195"/>
      <c r="P325" s="195"/>
      <c r="Q325" s="195"/>
      <c r="R325" s="195"/>
      <c r="S325" s="195"/>
      <c r="T325" s="195"/>
      <c r="U325" s="195"/>
      <c r="V325" s="195"/>
      <c r="W325" s="195"/>
      <c r="X325" s="195"/>
      <c r="Y325" s="195"/>
    </row>
    <row r="326" spans="1:25" ht="12.75" customHeight="1" x14ac:dyDescent="0.3">
      <c r="A326" s="195"/>
      <c r="B326" s="195"/>
      <c r="C326" s="195"/>
      <c r="D326" s="195"/>
      <c r="E326" s="195"/>
      <c r="F326" s="195"/>
      <c r="G326" s="195"/>
      <c r="H326" s="195"/>
      <c r="I326" s="195"/>
      <c r="J326" s="195"/>
      <c r="K326" s="195"/>
      <c r="L326" s="195"/>
      <c r="M326" s="195"/>
      <c r="N326" s="195"/>
      <c r="O326" s="195"/>
      <c r="P326" s="195"/>
      <c r="Q326" s="195"/>
      <c r="R326" s="195"/>
      <c r="S326" s="195"/>
      <c r="T326" s="195"/>
      <c r="U326" s="195"/>
      <c r="V326" s="195"/>
      <c r="W326" s="195"/>
      <c r="X326" s="195"/>
      <c r="Y326" s="195"/>
    </row>
    <row r="327" spans="1:25" ht="12.75" customHeight="1" x14ac:dyDescent="0.3">
      <c r="A327" s="195"/>
      <c r="B327" s="195"/>
      <c r="C327" s="195"/>
      <c r="D327" s="195"/>
      <c r="E327" s="195"/>
      <c r="F327" s="195"/>
      <c r="G327" s="195"/>
      <c r="H327" s="195"/>
      <c r="I327" s="195"/>
      <c r="J327" s="195"/>
      <c r="K327" s="195"/>
      <c r="L327" s="195"/>
      <c r="M327" s="195"/>
      <c r="N327" s="195"/>
      <c r="O327" s="195"/>
      <c r="P327" s="195"/>
      <c r="Q327" s="195"/>
      <c r="R327" s="195"/>
      <c r="S327" s="195"/>
      <c r="T327" s="195"/>
      <c r="U327" s="195"/>
      <c r="V327" s="195"/>
      <c r="W327" s="195"/>
      <c r="X327" s="195"/>
      <c r="Y327" s="195"/>
    </row>
    <row r="328" spans="1:25" ht="12.75" customHeight="1" x14ac:dyDescent="0.3">
      <c r="A328" s="195"/>
      <c r="B328" s="195"/>
      <c r="C328" s="195"/>
      <c r="D328" s="195"/>
      <c r="E328" s="195"/>
      <c r="F328" s="195"/>
      <c r="G328" s="195"/>
      <c r="H328" s="195"/>
      <c r="I328" s="195"/>
      <c r="J328" s="195"/>
      <c r="K328" s="195"/>
      <c r="L328" s="195"/>
      <c r="M328" s="195"/>
      <c r="N328" s="195"/>
      <c r="O328" s="195"/>
      <c r="P328" s="195"/>
      <c r="Q328" s="195"/>
      <c r="R328" s="195"/>
      <c r="S328" s="195"/>
      <c r="T328" s="195"/>
      <c r="U328" s="195"/>
      <c r="V328" s="195"/>
      <c r="W328" s="195"/>
      <c r="X328" s="195"/>
      <c r="Y328" s="195"/>
    </row>
    <row r="329" spans="1:25" ht="12.75" customHeight="1" x14ac:dyDescent="0.3">
      <c r="A329" s="195"/>
      <c r="B329" s="195"/>
      <c r="C329" s="195"/>
      <c r="D329" s="195"/>
      <c r="E329" s="195"/>
      <c r="F329" s="195"/>
      <c r="G329" s="195"/>
      <c r="H329" s="195"/>
      <c r="I329" s="195"/>
      <c r="J329" s="195"/>
      <c r="K329" s="195"/>
      <c r="L329" s="195"/>
      <c r="M329" s="195"/>
      <c r="N329" s="195"/>
      <c r="O329" s="195"/>
      <c r="P329" s="195"/>
      <c r="Q329" s="195"/>
      <c r="R329" s="195"/>
      <c r="S329" s="195"/>
      <c r="T329" s="195"/>
      <c r="U329" s="195"/>
      <c r="V329" s="195"/>
      <c r="W329" s="195"/>
      <c r="X329" s="195"/>
      <c r="Y329" s="195"/>
    </row>
    <row r="330" spans="1:25" ht="12.75" customHeight="1" x14ac:dyDescent="0.3">
      <c r="A330" s="195"/>
      <c r="B330" s="195"/>
      <c r="C330" s="195"/>
      <c r="D330" s="195"/>
      <c r="E330" s="195"/>
      <c r="F330" s="195"/>
      <c r="G330" s="195"/>
      <c r="H330" s="195"/>
      <c r="I330" s="195"/>
      <c r="J330" s="195"/>
      <c r="K330" s="195"/>
      <c r="L330" s="195"/>
      <c r="M330" s="195"/>
      <c r="N330" s="195"/>
      <c r="O330" s="195"/>
      <c r="P330" s="195"/>
      <c r="Q330" s="195"/>
      <c r="R330" s="195"/>
      <c r="S330" s="195"/>
      <c r="T330" s="195"/>
      <c r="U330" s="195"/>
      <c r="V330" s="195"/>
      <c r="W330" s="195"/>
      <c r="X330" s="195"/>
      <c r="Y330" s="195"/>
    </row>
    <row r="331" spans="1:25" ht="12.75" customHeight="1" x14ac:dyDescent="0.3">
      <c r="A331" s="195"/>
      <c r="B331" s="195"/>
      <c r="C331" s="195"/>
      <c r="D331" s="195"/>
      <c r="E331" s="195"/>
      <c r="F331" s="195"/>
      <c r="G331" s="195"/>
      <c r="H331" s="195"/>
      <c r="I331" s="195"/>
      <c r="J331" s="195"/>
      <c r="K331" s="195"/>
      <c r="L331" s="195"/>
      <c r="M331" s="195"/>
      <c r="N331" s="195"/>
      <c r="O331" s="195"/>
      <c r="P331" s="195"/>
      <c r="Q331" s="195"/>
      <c r="R331" s="195"/>
      <c r="S331" s="195"/>
      <c r="T331" s="195"/>
      <c r="U331" s="195"/>
      <c r="V331" s="195"/>
      <c r="W331" s="195"/>
      <c r="X331" s="195"/>
      <c r="Y331" s="195"/>
    </row>
    <row r="332" spans="1:25" ht="12.75" customHeight="1" x14ac:dyDescent="0.3">
      <c r="A332" s="195"/>
      <c r="B332" s="195"/>
      <c r="C332" s="195"/>
      <c r="D332" s="195"/>
      <c r="E332" s="195"/>
      <c r="F332" s="195"/>
      <c r="G332" s="195"/>
      <c r="H332" s="195"/>
      <c r="I332" s="195"/>
      <c r="J332" s="195"/>
      <c r="K332" s="195"/>
      <c r="L332" s="195"/>
      <c r="M332" s="195"/>
      <c r="N332" s="195"/>
      <c r="O332" s="195"/>
      <c r="P332" s="195"/>
      <c r="Q332" s="195"/>
      <c r="R332" s="195"/>
      <c r="S332" s="195"/>
      <c r="T332" s="195"/>
      <c r="U332" s="195"/>
      <c r="V332" s="195"/>
      <c r="W332" s="195"/>
      <c r="X332" s="195"/>
      <c r="Y332" s="195"/>
    </row>
    <row r="333" spans="1:25" ht="12.75" customHeight="1" x14ac:dyDescent="0.3">
      <c r="A333" s="195"/>
      <c r="B333" s="195"/>
      <c r="C333" s="195"/>
      <c r="D333" s="195"/>
      <c r="E333" s="195"/>
      <c r="F333" s="195"/>
      <c r="G333" s="195"/>
      <c r="H333" s="195"/>
      <c r="I333" s="195"/>
      <c r="J333" s="195"/>
      <c r="K333" s="195"/>
      <c r="L333" s="195"/>
      <c r="M333" s="195"/>
      <c r="N333" s="195"/>
      <c r="O333" s="195"/>
      <c r="P333" s="195"/>
      <c r="Q333" s="195"/>
      <c r="R333" s="195"/>
      <c r="S333" s="195"/>
      <c r="T333" s="195"/>
      <c r="U333" s="195"/>
      <c r="V333" s="195"/>
      <c r="W333" s="195"/>
      <c r="X333" s="195"/>
      <c r="Y333" s="195"/>
    </row>
    <row r="334" spans="1:25" ht="12.75" customHeight="1" x14ac:dyDescent="0.3">
      <c r="A334" s="195"/>
      <c r="B334" s="195"/>
      <c r="C334" s="195"/>
      <c r="D334" s="195"/>
      <c r="E334" s="195"/>
      <c r="F334" s="195"/>
      <c r="G334" s="195"/>
      <c r="H334" s="195"/>
      <c r="I334" s="195"/>
      <c r="J334" s="195"/>
      <c r="K334" s="195"/>
      <c r="L334" s="195"/>
      <c r="M334" s="195"/>
      <c r="N334" s="195"/>
      <c r="O334" s="195"/>
      <c r="P334" s="195"/>
      <c r="Q334" s="195"/>
      <c r="R334" s="195"/>
      <c r="S334" s="195"/>
      <c r="T334" s="195"/>
      <c r="U334" s="195"/>
      <c r="V334" s="195"/>
      <c r="W334" s="195"/>
      <c r="X334" s="195"/>
      <c r="Y334" s="195"/>
    </row>
    <row r="335" spans="1:25" ht="12.75" customHeight="1" x14ac:dyDescent="0.3">
      <c r="A335" s="195"/>
      <c r="B335" s="195"/>
      <c r="C335" s="195"/>
      <c r="D335" s="195"/>
      <c r="E335" s="195"/>
      <c r="F335" s="195"/>
      <c r="G335" s="195"/>
      <c r="H335" s="195"/>
      <c r="I335" s="195"/>
      <c r="J335" s="195"/>
      <c r="K335" s="195"/>
      <c r="L335" s="195"/>
      <c r="M335" s="195"/>
      <c r="N335" s="195"/>
      <c r="O335" s="195"/>
      <c r="P335" s="195"/>
      <c r="Q335" s="195"/>
      <c r="R335" s="195"/>
      <c r="S335" s="195"/>
      <c r="T335" s="195"/>
      <c r="U335" s="195"/>
      <c r="V335" s="195"/>
      <c r="W335" s="195"/>
      <c r="X335" s="195"/>
      <c r="Y335" s="195"/>
    </row>
    <row r="336" spans="1:25" ht="12.75" customHeight="1" x14ac:dyDescent="0.3">
      <c r="A336" s="195"/>
      <c r="B336" s="195"/>
      <c r="C336" s="195"/>
      <c r="D336" s="195"/>
      <c r="E336" s="195"/>
      <c r="F336" s="195"/>
      <c r="G336" s="195"/>
      <c r="H336" s="195"/>
      <c r="I336" s="195"/>
      <c r="J336" s="195"/>
      <c r="K336" s="195"/>
      <c r="L336" s="195"/>
      <c r="M336" s="195"/>
      <c r="N336" s="195"/>
      <c r="O336" s="195"/>
      <c r="P336" s="195"/>
      <c r="Q336" s="195"/>
      <c r="R336" s="195"/>
      <c r="S336" s="195"/>
      <c r="T336" s="195"/>
      <c r="U336" s="195"/>
      <c r="V336" s="195"/>
      <c r="W336" s="195"/>
      <c r="X336" s="195"/>
      <c r="Y336" s="195"/>
    </row>
    <row r="337" spans="1:25" ht="12.75" customHeight="1" x14ac:dyDescent="0.3">
      <c r="A337" s="195"/>
      <c r="B337" s="195"/>
      <c r="C337" s="195"/>
      <c r="D337" s="195"/>
      <c r="E337" s="195"/>
      <c r="F337" s="195"/>
      <c r="G337" s="195"/>
      <c r="H337" s="195"/>
      <c r="I337" s="195"/>
      <c r="J337" s="195"/>
      <c r="K337" s="195"/>
      <c r="L337" s="195"/>
      <c r="M337" s="195"/>
      <c r="N337" s="195"/>
      <c r="O337" s="195"/>
      <c r="P337" s="195"/>
      <c r="Q337" s="195"/>
      <c r="R337" s="195"/>
      <c r="S337" s="195"/>
      <c r="T337" s="195"/>
      <c r="U337" s="195"/>
      <c r="V337" s="195"/>
      <c r="W337" s="195"/>
      <c r="X337" s="195"/>
      <c r="Y337" s="195"/>
    </row>
    <row r="338" spans="1:25" ht="12.75" customHeight="1" x14ac:dyDescent="0.3">
      <c r="A338" s="195"/>
      <c r="B338" s="195"/>
      <c r="C338" s="195"/>
      <c r="D338" s="195"/>
      <c r="E338" s="195"/>
      <c r="F338" s="195"/>
      <c r="G338" s="195"/>
      <c r="H338" s="195"/>
      <c r="I338" s="195"/>
      <c r="J338" s="195"/>
      <c r="K338" s="195"/>
      <c r="L338" s="195"/>
      <c r="M338" s="195"/>
      <c r="N338" s="195"/>
      <c r="O338" s="195"/>
      <c r="P338" s="195"/>
      <c r="Q338" s="195"/>
      <c r="R338" s="195"/>
      <c r="S338" s="195"/>
      <c r="T338" s="195"/>
      <c r="U338" s="195"/>
      <c r="V338" s="195"/>
      <c r="W338" s="195"/>
      <c r="X338" s="195"/>
      <c r="Y338" s="195"/>
    </row>
    <row r="339" spans="1:25" ht="12.75" customHeight="1" x14ac:dyDescent="0.3">
      <c r="A339" s="195"/>
      <c r="B339" s="195"/>
      <c r="C339" s="195"/>
      <c r="D339" s="195"/>
      <c r="E339" s="195"/>
      <c r="F339" s="195"/>
      <c r="G339" s="195"/>
      <c r="H339" s="195"/>
      <c r="I339" s="195"/>
      <c r="J339" s="195"/>
      <c r="K339" s="195"/>
      <c r="L339" s="195"/>
      <c r="M339" s="195"/>
      <c r="N339" s="195"/>
      <c r="O339" s="195"/>
      <c r="P339" s="195"/>
      <c r="Q339" s="195"/>
      <c r="R339" s="195"/>
      <c r="S339" s="195"/>
      <c r="T339" s="195"/>
      <c r="U339" s="195"/>
      <c r="V339" s="195"/>
      <c r="W339" s="195"/>
      <c r="X339" s="195"/>
      <c r="Y339" s="195"/>
    </row>
    <row r="340" spans="1:25" ht="12.75" customHeight="1" x14ac:dyDescent="0.3">
      <c r="A340" s="195"/>
      <c r="B340" s="195"/>
      <c r="C340" s="195"/>
      <c r="D340" s="195"/>
      <c r="E340" s="195"/>
      <c r="F340" s="195"/>
      <c r="G340" s="195"/>
      <c r="H340" s="195"/>
      <c r="I340" s="195"/>
      <c r="J340" s="195"/>
      <c r="K340" s="195"/>
      <c r="L340" s="195"/>
      <c r="M340" s="195"/>
      <c r="N340" s="195"/>
      <c r="O340" s="195"/>
      <c r="P340" s="195"/>
      <c r="Q340" s="195"/>
      <c r="R340" s="195"/>
      <c r="S340" s="195"/>
      <c r="T340" s="195"/>
      <c r="U340" s="195"/>
      <c r="V340" s="195"/>
      <c r="W340" s="195"/>
      <c r="X340" s="195"/>
      <c r="Y340" s="195"/>
    </row>
    <row r="341" spans="1:25" ht="12.75" customHeight="1" x14ac:dyDescent="0.3">
      <c r="A341" s="195"/>
      <c r="B341" s="195"/>
      <c r="C341" s="195"/>
      <c r="D341" s="195"/>
      <c r="E341" s="195"/>
      <c r="F341" s="195"/>
      <c r="G341" s="195"/>
      <c r="H341" s="195"/>
      <c r="I341" s="195"/>
      <c r="J341" s="195"/>
      <c r="K341" s="195"/>
      <c r="L341" s="195"/>
      <c r="M341" s="195"/>
      <c r="N341" s="195"/>
      <c r="O341" s="195"/>
      <c r="P341" s="195"/>
      <c r="Q341" s="195"/>
      <c r="R341" s="195"/>
      <c r="S341" s="195"/>
      <c r="T341" s="195"/>
      <c r="U341" s="195"/>
      <c r="V341" s="195"/>
      <c r="W341" s="195"/>
      <c r="X341" s="195"/>
      <c r="Y341" s="195"/>
    </row>
    <row r="342" spans="1:25" ht="12.75" customHeight="1" x14ac:dyDescent="0.3">
      <c r="A342" s="195"/>
      <c r="B342" s="195"/>
      <c r="C342" s="195"/>
      <c r="D342" s="195"/>
      <c r="E342" s="195"/>
      <c r="F342" s="195"/>
      <c r="G342" s="195"/>
      <c r="H342" s="195"/>
      <c r="I342" s="195"/>
      <c r="J342" s="195"/>
      <c r="K342" s="195"/>
      <c r="L342" s="195"/>
      <c r="M342" s="195"/>
      <c r="N342" s="195"/>
      <c r="O342" s="195"/>
      <c r="P342" s="195"/>
      <c r="Q342" s="195"/>
      <c r="R342" s="195"/>
      <c r="S342" s="195"/>
      <c r="T342" s="195"/>
      <c r="U342" s="195"/>
      <c r="V342" s="195"/>
      <c r="W342" s="195"/>
      <c r="X342" s="195"/>
      <c r="Y342" s="195"/>
    </row>
    <row r="343" spans="1:25" ht="12.75" customHeight="1" x14ac:dyDescent="0.3">
      <c r="A343" s="195"/>
      <c r="B343" s="195"/>
      <c r="C343" s="195"/>
      <c r="D343" s="195"/>
      <c r="E343" s="195"/>
      <c r="F343" s="195"/>
      <c r="G343" s="195"/>
      <c r="H343" s="195"/>
      <c r="I343" s="195"/>
      <c r="J343" s="195"/>
      <c r="K343" s="195"/>
      <c r="L343" s="195"/>
      <c r="M343" s="195"/>
      <c r="N343" s="195"/>
      <c r="O343" s="195"/>
      <c r="P343" s="195"/>
      <c r="Q343" s="195"/>
      <c r="R343" s="195"/>
      <c r="S343" s="195"/>
      <c r="T343" s="195"/>
      <c r="U343" s="195"/>
      <c r="V343" s="195"/>
      <c r="W343" s="195"/>
      <c r="X343" s="195"/>
      <c r="Y343" s="195"/>
    </row>
    <row r="344" spans="1:25" ht="12.75" customHeight="1" x14ac:dyDescent="0.3">
      <c r="A344" s="195"/>
      <c r="B344" s="195"/>
      <c r="C344" s="195"/>
      <c r="D344" s="195"/>
      <c r="E344" s="195"/>
      <c r="F344" s="195"/>
      <c r="G344" s="195"/>
      <c r="H344" s="195"/>
      <c r="I344" s="195"/>
      <c r="J344" s="195"/>
      <c r="K344" s="195"/>
      <c r="L344" s="195"/>
      <c r="M344" s="195"/>
      <c r="N344" s="195"/>
      <c r="O344" s="195"/>
      <c r="P344" s="195"/>
      <c r="Q344" s="195"/>
      <c r="R344" s="195"/>
      <c r="S344" s="195"/>
      <c r="T344" s="195"/>
      <c r="U344" s="195"/>
      <c r="V344" s="195"/>
      <c r="W344" s="195"/>
      <c r="X344" s="195"/>
      <c r="Y344" s="195"/>
    </row>
    <row r="345" spans="1:25" ht="12.75" customHeight="1" x14ac:dyDescent="0.3">
      <c r="A345" s="195"/>
      <c r="B345" s="195"/>
      <c r="C345" s="195"/>
      <c r="D345" s="195"/>
      <c r="E345" s="195"/>
      <c r="F345" s="195"/>
      <c r="G345" s="195"/>
      <c r="H345" s="195"/>
      <c r="I345" s="195"/>
      <c r="J345" s="195"/>
      <c r="K345" s="195"/>
      <c r="L345" s="195"/>
      <c r="M345" s="195"/>
      <c r="N345" s="195"/>
      <c r="O345" s="195"/>
      <c r="P345" s="195"/>
      <c r="Q345" s="195"/>
      <c r="R345" s="195"/>
      <c r="S345" s="195"/>
      <c r="T345" s="195"/>
      <c r="U345" s="195"/>
      <c r="V345" s="195"/>
      <c r="W345" s="195"/>
      <c r="X345" s="195"/>
      <c r="Y345" s="195"/>
    </row>
    <row r="346" spans="1:25" ht="12.75" customHeight="1" x14ac:dyDescent="0.3">
      <c r="A346" s="195"/>
      <c r="B346" s="195"/>
      <c r="C346" s="195"/>
      <c r="D346" s="195"/>
      <c r="E346" s="195"/>
      <c r="F346" s="195"/>
      <c r="G346" s="195"/>
      <c r="H346" s="195"/>
      <c r="I346" s="195"/>
      <c r="J346" s="195"/>
      <c r="K346" s="195"/>
      <c r="L346" s="195"/>
      <c r="M346" s="195"/>
      <c r="N346" s="195"/>
      <c r="O346" s="195"/>
      <c r="P346" s="195"/>
      <c r="Q346" s="195"/>
      <c r="R346" s="195"/>
      <c r="S346" s="195"/>
      <c r="T346" s="195"/>
      <c r="U346" s="195"/>
      <c r="V346" s="195"/>
      <c r="W346" s="195"/>
      <c r="X346" s="195"/>
      <c r="Y346" s="195"/>
    </row>
    <row r="347" spans="1:25" ht="12.75" customHeight="1" x14ac:dyDescent="0.3">
      <c r="A347" s="195"/>
      <c r="B347" s="195"/>
      <c r="C347" s="195"/>
      <c r="D347" s="195"/>
      <c r="E347" s="195"/>
      <c r="F347" s="195"/>
      <c r="G347" s="195"/>
      <c r="H347" s="195"/>
      <c r="I347" s="195"/>
      <c r="J347" s="195"/>
      <c r="K347" s="195"/>
      <c r="L347" s="195"/>
      <c r="M347" s="195"/>
      <c r="N347" s="195"/>
      <c r="O347" s="195"/>
      <c r="P347" s="195"/>
      <c r="Q347" s="195"/>
      <c r="R347" s="195"/>
      <c r="S347" s="195"/>
      <c r="T347" s="195"/>
      <c r="U347" s="195"/>
      <c r="V347" s="195"/>
      <c r="W347" s="195"/>
      <c r="X347" s="195"/>
      <c r="Y347" s="195"/>
    </row>
    <row r="348" spans="1:25" ht="12.75" customHeight="1" x14ac:dyDescent="0.3">
      <c r="A348" s="195"/>
      <c r="B348" s="195"/>
      <c r="C348" s="195"/>
      <c r="D348" s="195"/>
      <c r="E348" s="195"/>
      <c r="F348" s="195"/>
      <c r="G348" s="195"/>
      <c r="H348" s="195"/>
      <c r="I348" s="195"/>
      <c r="J348" s="195"/>
      <c r="K348" s="195"/>
      <c r="L348" s="195"/>
      <c r="M348" s="195"/>
      <c r="N348" s="195"/>
      <c r="O348" s="195"/>
      <c r="P348" s="195"/>
      <c r="Q348" s="195"/>
      <c r="R348" s="195"/>
      <c r="S348" s="195"/>
      <c r="T348" s="195"/>
      <c r="U348" s="195"/>
      <c r="V348" s="195"/>
      <c r="W348" s="195"/>
      <c r="X348" s="195"/>
      <c r="Y348" s="195"/>
    </row>
    <row r="349" spans="1:25" ht="12.75" customHeight="1" x14ac:dyDescent="0.3">
      <c r="A349" s="195"/>
      <c r="B349" s="195"/>
      <c r="C349" s="195"/>
      <c r="D349" s="195"/>
      <c r="E349" s="195"/>
      <c r="F349" s="195"/>
      <c r="G349" s="195"/>
      <c r="H349" s="195"/>
      <c r="I349" s="195"/>
      <c r="J349" s="195"/>
      <c r="K349" s="195"/>
      <c r="L349" s="195"/>
      <c r="M349" s="195"/>
      <c r="N349" s="195"/>
      <c r="O349" s="195"/>
      <c r="P349" s="195"/>
      <c r="Q349" s="195"/>
      <c r="R349" s="195"/>
      <c r="S349" s="195"/>
      <c r="T349" s="195"/>
      <c r="U349" s="195"/>
      <c r="V349" s="195"/>
      <c r="W349" s="195"/>
      <c r="X349" s="195"/>
      <c r="Y349" s="195"/>
    </row>
    <row r="350" spans="1:25" ht="12.75" customHeight="1" x14ac:dyDescent="0.3">
      <c r="A350" s="195"/>
      <c r="B350" s="195"/>
      <c r="C350" s="195"/>
      <c r="D350" s="195"/>
      <c r="E350" s="195"/>
      <c r="F350" s="195"/>
      <c r="G350" s="195"/>
      <c r="H350" s="195"/>
      <c r="I350" s="195"/>
      <c r="J350" s="195"/>
      <c r="K350" s="195"/>
      <c r="L350" s="195"/>
      <c r="M350" s="195"/>
      <c r="N350" s="195"/>
      <c r="O350" s="195"/>
      <c r="P350" s="195"/>
      <c r="Q350" s="195"/>
      <c r="R350" s="195"/>
      <c r="S350" s="195"/>
      <c r="T350" s="195"/>
      <c r="U350" s="195"/>
      <c r="V350" s="195"/>
      <c r="W350" s="195"/>
      <c r="X350" s="195"/>
      <c r="Y350" s="195"/>
    </row>
    <row r="351" spans="1:25" ht="12.75" customHeight="1" x14ac:dyDescent="0.3">
      <c r="A351" s="195"/>
      <c r="B351" s="195"/>
      <c r="C351" s="195"/>
      <c r="D351" s="195"/>
      <c r="E351" s="195"/>
      <c r="F351" s="195"/>
      <c r="G351" s="195"/>
      <c r="H351" s="195"/>
      <c r="I351" s="195"/>
      <c r="J351" s="195"/>
      <c r="K351" s="195"/>
      <c r="L351" s="195"/>
      <c r="M351" s="195"/>
      <c r="N351" s="195"/>
      <c r="O351" s="195"/>
      <c r="P351" s="195"/>
      <c r="Q351" s="195"/>
      <c r="R351" s="195"/>
      <c r="S351" s="195"/>
      <c r="T351" s="195"/>
      <c r="U351" s="195"/>
      <c r="V351" s="195"/>
      <c r="W351" s="195"/>
      <c r="X351" s="195"/>
      <c r="Y351" s="195"/>
    </row>
    <row r="352" spans="1:25" ht="12.75" customHeight="1" x14ac:dyDescent="0.3">
      <c r="A352" s="195"/>
      <c r="B352" s="195"/>
      <c r="C352" s="195"/>
      <c r="D352" s="195"/>
      <c r="E352" s="195"/>
      <c r="F352" s="195"/>
      <c r="G352" s="195"/>
      <c r="H352" s="195"/>
      <c r="I352" s="195"/>
      <c r="J352" s="195"/>
      <c r="K352" s="195"/>
      <c r="L352" s="195"/>
      <c r="M352" s="195"/>
      <c r="N352" s="195"/>
      <c r="O352" s="195"/>
      <c r="P352" s="195"/>
      <c r="Q352" s="195"/>
      <c r="R352" s="195"/>
      <c r="S352" s="195"/>
      <c r="T352" s="195"/>
      <c r="U352" s="195"/>
      <c r="V352" s="195"/>
      <c r="W352" s="195"/>
      <c r="X352" s="195"/>
      <c r="Y352" s="195"/>
    </row>
    <row r="353" spans="1:25" ht="12.75" customHeight="1" x14ac:dyDescent="0.3">
      <c r="A353" s="195"/>
      <c r="B353" s="195"/>
      <c r="C353" s="195"/>
      <c r="D353" s="195"/>
      <c r="E353" s="195"/>
      <c r="F353" s="195"/>
      <c r="G353" s="195"/>
      <c r="H353" s="195"/>
      <c r="I353" s="195"/>
      <c r="J353" s="195"/>
      <c r="K353" s="195"/>
      <c r="L353" s="195"/>
      <c r="M353" s="195"/>
      <c r="N353" s="195"/>
      <c r="O353" s="195"/>
      <c r="P353" s="195"/>
      <c r="Q353" s="195"/>
      <c r="R353" s="195"/>
      <c r="S353" s="195"/>
      <c r="T353" s="195"/>
      <c r="U353" s="195"/>
      <c r="V353" s="195"/>
      <c r="W353" s="195"/>
      <c r="X353" s="195"/>
      <c r="Y353" s="195"/>
    </row>
    <row r="354" spans="1:25" ht="12.75" customHeight="1" x14ac:dyDescent="0.3">
      <c r="A354" s="195"/>
      <c r="B354" s="195"/>
      <c r="C354" s="195"/>
      <c r="D354" s="195"/>
      <c r="E354" s="195"/>
      <c r="F354" s="195"/>
      <c r="G354" s="195"/>
      <c r="H354" s="195"/>
      <c r="I354" s="195"/>
      <c r="J354" s="195"/>
      <c r="K354" s="195"/>
      <c r="L354" s="195"/>
      <c r="M354" s="195"/>
      <c r="N354" s="195"/>
      <c r="O354" s="195"/>
      <c r="P354" s="195"/>
      <c r="Q354" s="195"/>
      <c r="R354" s="195"/>
      <c r="S354" s="195"/>
      <c r="T354" s="195"/>
      <c r="U354" s="195"/>
      <c r="V354" s="195"/>
      <c r="W354" s="195"/>
      <c r="X354" s="195"/>
      <c r="Y354" s="195"/>
    </row>
    <row r="355" spans="1:25" ht="12.75" customHeight="1" x14ac:dyDescent="0.3">
      <c r="A355" s="195"/>
      <c r="B355" s="195"/>
      <c r="C355" s="195"/>
      <c r="D355" s="195"/>
      <c r="E355" s="195"/>
      <c r="F355" s="195"/>
      <c r="G355" s="195"/>
      <c r="H355" s="195"/>
      <c r="I355" s="195"/>
      <c r="J355" s="195"/>
      <c r="K355" s="195"/>
      <c r="L355" s="195"/>
      <c r="M355" s="195"/>
      <c r="N355" s="195"/>
      <c r="O355" s="195"/>
      <c r="P355" s="195"/>
      <c r="Q355" s="195"/>
      <c r="R355" s="195"/>
      <c r="S355" s="195"/>
      <c r="T355" s="195"/>
      <c r="U355" s="195"/>
      <c r="V355" s="195"/>
      <c r="W355" s="195"/>
      <c r="X355" s="195"/>
      <c r="Y355" s="195"/>
    </row>
    <row r="356" spans="1:25" ht="12.75" customHeight="1" x14ac:dyDescent="0.3">
      <c r="A356" s="195"/>
      <c r="B356" s="195"/>
      <c r="C356" s="195"/>
      <c r="D356" s="195"/>
      <c r="E356" s="195"/>
      <c r="F356" s="195"/>
      <c r="G356" s="195"/>
      <c r="H356" s="195"/>
      <c r="I356" s="195"/>
      <c r="J356" s="195"/>
      <c r="K356" s="195"/>
      <c r="L356" s="195"/>
      <c r="M356" s="195"/>
      <c r="N356" s="195"/>
      <c r="O356" s="195"/>
      <c r="P356" s="195"/>
      <c r="Q356" s="195"/>
      <c r="R356" s="195"/>
      <c r="S356" s="195"/>
      <c r="T356" s="195"/>
      <c r="U356" s="195"/>
      <c r="V356" s="195"/>
      <c r="W356" s="195"/>
      <c r="X356" s="195"/>
      <c r="Y356" s="195"/>
    </row>
    <row r="357" spans="1:25" ht="12.75" customHeight="1" x14ac:dyDescent="0.3">
      <c r="A357" s="195"/>
      <c r="B357" s="195"/>
      <c r="C357" s="195"/>
      <c r="D357" s="195"/>
      <c r="E357" s="195"/>
      <c r="F357" s="195"/>
      <c r="G357" s="195"/>
      <c r="H357" s="195"/>
      <c r="I357" s="195"/>
      <c r="J357" s="195"/>
      <c r="K357" s="195"/>
      <c r="L357" s="195"/>
      <c r="M357" s="195"/>
      <c r="N357" s="195"/>
      <c r="O357" s="195"/>
      <c r="P357" s="195"/>
      <c r="Q357" s="195"/>
      <c r="R357" s="195"/>
      <c r="S357" s="195"/>
      <c r="T357" s="195"/>
      <c r="U357" s="195"/>
      <c r="V357" s="195"/>
      <c r="W357" s="195"/>
      <c r="X357" s="195"/>
      <c r="Y357" s="195"/>
    </row>
    <row r="358" spans="1:25" ht="12.75" customHeight="1" x14ac:dyDescent="0.3">
      <c r="A358" s="195"/>
      <c r="B358" s="195"/>
      <c r="C358" s="195"/>
      <c r="D358" s="195"/>
      <c r="E358" s="195"/>
      <c r="F358" s="195"/>
      <c r="G358" s="195"/>
      <c r="H358" s="195"/>
      <c r="I358" s="195"/>
      <c r="J358" s="195"/>
      <c r="K358" s="195"/>
      <c r="L358" s="195"/>
      <c r="M358" s="195"/>
      <c r="N358" s="195"/>
      <c r="O358" s="195"/>
      <c r="P358" s="195"/>
      <c r="Q358" s="195"/>
      <c r="R358" s="195"/>
      <c r="S358" s="195"/>
      <c r="T358" s="195"/>
      <c r="U358" s="195"/>
      <c r="V358" s="195"/>
      <c r="W358" s="195"/>
      <c r="X358" s="195"/>
      <c r="Y358" s="195"/>
    </row>
    <row r="359" spans="1:25" ht="12.75" customHeight="1" x14ac:dyDescent="0.3">
      <c r="A359" s="195"/>
      <c r="B359" s="195"/>
      <c r="C359" s="195"/>
      <c r="D359" s="195"/>
      <c r="E359" s="195"/>
      <c r="F359" s="195"/>
      <c r="G359" s="195"/>
      <c r="H359" s="195"/>
      <c r="I359" s="195"/>
      <c r="J359" s="195"/>
      <c r="K359" s="195"/>
      <c r="L359" s="195"/>
      <c r="M359" s="195"/>
      <c r="N359" s="195"/>
      <c r="O359" s="195"/>
      <c r="P359" s="195"/>
      <c r="Q359" s="195"/>
      <c r="R359" s="195"/>
      <c r="S359" s="195"/>
      <c r="T359" s="195"/>
      <c r="U359" s="195"/>
      <c r="V359" s="195"/>
      <c r="W359" s="195"/>
      <c r="X359" s="195"/>
      <c r="Y359" s="195"/>
    </row>
    <row r="360" spans="1:25" ht="12.75" customHeight="1" x14ac:dyDescent="0.3">
      <c r="A360" s="195"/>
      <c r="B360" s="195"/>
      <c r="C360" s="195"/>
      <c r="D360" s="195"/>
      <c r="E360" s="195"/>
      <c r="F360" s="195"/>
      <c r="G360" s="195"/>
      <c r="H360" s="195"/>
      <c r="I360" s="195"/>
      <c r="J360" s="195"/>
      <c r="K360" s="195"/>
      <c r="L360" s="195"/>
      <c r="M360" s="195"/>
      <c r="N360" s="195"/>
      <c r="O360" s="195"/>
      <c r="P360" s="195"/>
      <c r="Q360" s="195"/>
      <c r="R360" s="195"/>
      <c r="S360" s="195"/>
      <c r="T360" s="195"/>
      <c r="U360" s="195"/>
      <c r="V360" s="195"/>
      <c r="W360" s="195"/>
      <c r="X360" s="195"/>
      <c r="Y360" s="195"/>
    </row>
    <row r="361" spans="1:25" ht="12.75" customHeight="1" x14ac:dyDescent="0.3">
      <c r="A361" s="195"/>
      <c r="B361" s="195"/>
      <c r="C361" s="195"/>
      <c r="D361" s="195"/>
      <c r="E361" s="195"/>
      <c r="F361" s="195"/>
      <c r="G361" s="195"/>
      <c r="H361" s="195"/>
      <c r="I361" s="195"/>
      <c r="J361" s="195"/>
      <c r="K361" s="195"/>
      <c r="L361" s="195"/>
      <c r="M361" s="195"/>
      <c r="N361" s="195"/>
      <c r="O361" s="195"/>
      <c r="P361" s="195"/>
      <c r="Q361" s="195"/>
      <c r="R361" s="195"/>
      <c r="S361" s="195"/>
      <c r="T361" s="195"/>
      <c r="U361" s="195"/>
      <c r="V361" s="195"/>
      <c r="W361" s="195"/>
      <c r="X361" s="195"/>
      <c r="Y361" s="195"/>
    </row>
    <row r="362" spans="1:25" ht="12.75" customHeight="1" x14ac:dyDescent="0.3">
      <c r="A362" s="195"/>
      <c r="B362" s="195"/>
      <c r="C362" s="195"/>
      <c r="D362" s="195"/>
      <c r="E362" s="195"/>
      <c r="F362" s="195"/>
      <c r="G362" s="195"/>
      <c r="H362" s="195"/>
      <c r="I362" s="195"/>
      <c r="J362" s="195"/>
      <c r="K362" s="195"/>
      <c r="L362" s="195"/>
      <c r="M362" s="195"/>
      <c r="N362" s="195"/>
      <c r="O362" s="195"/>
      <c r="P362" s="195"/>
      <c r="Q362" s="195"/>
      <c r="R362" s="195"/>
      <c r="S362" s="195"/>
      <c r="T362" s="195"/>
      <c r="U362" s="195"/>
      <c r="V362" s="195"/>
      <c r="W362" s="195"/>
      <c r="X362" s="195"/>
      <c r="Y362" s="195"/>
    </row>
    <row r="363" spans="1:25" ht="12.75" customHeight="1" x14ac:dyDescent="0.3">
      <c r="A363" s="195"/>
      <c r="B363" s="195"/>
      <c r="C363" s="195"/>
      <c r="D363" s="195"/>
      <c r="E363" s="195"/>
      <c r="F363" s="195"/>
      <c r="G363" s="195"/>
      <c r="H363" s="195"/>
      <c r="I363" s="195"/>
      <c r="J363" s="195"/>
      <c r="K363" s="195"/>
      <c r="L363" s="195"/>
      <c r="M363" s="195"/>
      <c r="N363" s="195"/>
      <c r="O363" s="195"/>
      <c r="P363" s="195"/>
      <c r="Q363" s="195"/>
      <c r="R363" s="195"/>
      <c r="S363" s="195"/>
      <c r="T363" s="195"/>
      <c r="U363" s="195"/>
      <c r="V363" s="195"/>
      <c r="W363" s="195"/>
      <c r="X363" s="195"/>
      <c r="Y363" s="195"/>
    </row>
    <row r="364" spans="1:25" ht="12.75" customHeight="1" x14ac:dyDescent="0.3">
      <c r="A364" s="195"/>
      <c r="B364" s="195"/>
      <c r="C364" s="195"/>
      <c r="D364" s="195"/>
      <c r="E364" s="195"/>
      <c r="F364" s="195"/>
      <c r="G364" s="195"/>
      <c r="H364" s="195"/>
      <c r="I364" s="195"/>
      <c r="J364" s="195"/>
      <c r="K364" s="195"/>
      <c r="L364" s="195"/>
      <c r="M364" s="195"/>
      <c r="N364" s="195"/>
      <c r="O364" s="195"/>
      <c r="P364" s="195"/>
      <c r="Q364" s="195"/>
      <c r="R364" s="195"/>
      <c r="S364" s="195"/>
      <c r="T364" s="195"/>
      <c r="U364" s="195"/>
      <c r="V364" s="195"/>
      <c r="W364" s="195"/>
      <c r="X364" s="195"/>
      <c r="Y364" s="195"/>
    </row>
    <row r="365" spans="1:25" ht="12.75" customHeight="1" x14ac:dyDescent="0.3">
      <c r="A365" s="195"/>
      <c r="B365" s="195"/>
      <c r="C365" s="195"/>
      <c r="D365" s="195"/>
      <c r="E365" s="195"/>
      <c r="F365" s="195"/>
      <c r="G365" s="195"/>
      <c r="H365" s="195"/>
      <c r="I365" s="195"/>
      <c r="J365" s="195"/>
      <c r="K365" s="195"/>
      <c r="L365" s="195"/>
      <c r="M365" s="195"/>
      <c r="N365" s="195"/>
      <c r="O365" s="195"/>
      <c r="P365" s="195"/>
      <c r="Q365" s="195"/>
      <c r="R365" s="195"/>
      <c r="S365" s="195"/>
      <c r="T365" s="195"/>
      <c r="U365" s="195"/>
      <c r="V365" s="195"/>
      <c r="W365" s="195"/>
      <c r="X365" s="195"/>
      <c r="Y365" s="195"/>
    </row>
    <row r="366" spans="1:25" ht="12.75" customHeight="1" x14ac:dyDescent="0.3">
      <c r="A366" s="195"/>
      <c r="B366" s="195"/>
      <c r="C366" s="195"/>
      <c r="D366" s="195"/>
      <c r="E366" s="195"/>
      <c r="F366" s="195"/>
      <c r="G366" s="195"/>
      <c r="H366" s="195"/>
      <c r="I366" s="195"/>
      <c r="J366" s="195"/>
      <c r="K366" s="195"/>
      <c r="L366" s="195"/>
      <c r="M366" s="195"/>
      <c r="N366" s="195"/>
      <c r="O366" s="195"/>
      <c r="P366" s="195"/>
      <c r="Q366" s="195"/>
      <c r="R366" s="195"/>
      <c r="S366" s="195"/>
      <c r="T366" s="195"/>
      <c r="U366" s="195"/>
      <c r="V366" s="195"/>
      <c r="W366" s="195"/>
      <c r="X366" s="195"/>
      <c r="Y366" s="195"/>
    </row>
    <row r="367" spans="1:25" ht="12.75" customHeight="1" x14ac:dyDescent="0.3">
      <c r="A367" s="195"/>
      <c r="B367" s="195"/>
      <c r="C367" s="195"/>
      <c r="D367" s="195"/>
      <c r="E367" s="195"/>
      <c r="F367" s="195"/>
      <c r="G367" s="195"/>
      <c r="H367" s="195"/>
      <c r="I367" s="195"/>
      <c r="J367" s="195"/>
      <c r="K367" s="195"/>
      <c r="L367" s="195"/>
      <c r="M367" s="195"/>
      <c r="N367" s="195"/>
      <c r="O367" s="195"/>
      <c r="P367" s="195"/>
      <c r="Q367" s="195"/>
      <c r="R367" s="195"/>
      <c r="S367" s="195"/>
      <c r="T367" s="195"/>
      <c r="U367" s="195"/>
      <c r="V367" s="195"/>
      <c r="W367" s="195"/>
      <c r="X367" s="195"/>
      <c r="Y367" s="195"/>
    </row>
    <row r="368" spans="1:25" ht="12.75" customHeight="1" x14ac:dyDescent="0.3">
      <c r="A368" s="195"/>
      <c r="B368" s="195"/>
      <c r="C368" s="195"/>
      <c r="D368" s="195"/>
      <c r="E368" s="195"/>
      <c r="F368" s="195"/>
      <c r="G368" s="195"/>
      <c r="H368" s="195"/>
      <c r="I368" s="195"/>
      <c r="J368" s="195"/>
      <c r="K368" s="195"/>
      <c r="L368" s="195"/>
      <c r="M368" s="195"/>
      <c r="N368" s="195"/>
      <c r="O368" s="195"/>
      <c r="P368" s="195"/>
      <c r="Q368" s="195"/>
      <c r="R368" s="195"/>
      <c r="S368" s="195"/>
      <c r="T368" s="195"/>
      <c r="U368" s="195"/>
      <c r="V368" s="195"/>
      <c r="W368" s="195"/>
      <c r="X368" s="195"/>
      <c r="Y368" s="195"/>
    </row>
    <row r="369" spans="1:25" ht="12.75" customHeight="1" x14ac:dyDescent="0.3">
      <c r="A369" s="195"/>
      <c r="B369" s="195"/>
      <c r="C369" s="195"/>
      <c r="D369" s="195"/>
      <c r="E369" s="195"/>
      <c r="F369" s="195"/>
      <c r="G369" s="195"/>
      <c r="H369" s="195"/>
      <c r="I369" s="195"/>
      <c r="J369" s="195"/>
      <c r="K369" s="195"/>
      <c r="L369" s="195"/>
      <c r="M369" s="195"/>
      <c r="N369" s="195"/>
      <c r="O369" s="195"/>
      <c r="P369" s="195"/>
      <c r="Q369" s="195"/>
      <c r="R369" s="195"/>
      <c r="S369" s="195"/>
      <c r="T369" s="195"/>
      <c r="U369" s="195"/>
      <c r="V369" s="195"/>
      <c r="W369" s="195"/>
      <c r="X369" s="195"/>
      <c r="Y369" s="195"/>
    </row>
    <row r="370" spans="1:25" ht="12.75" customHeight="1" x14ac:dyDescent="0.3">
      <c r="A370" s="195"/>
      <c r="B370" s="195"/>
      <c r="C370" s="195"/>
      <c r="D370" s="195"/>
      <c r="E370" s="195"/>
      <c r="F370" s="195"/>
      <c r="G370" s="195"/>
      <c r="H370" s="195"/>
      <c r="I370" s="195"/>
      <c r="J370" s="195"/>
      <c r="K370" s="195"/>
      <c r="L370" s="195"/>
      <c r="M370" s="195"/>
      <c r="N370" s="195"/>
      <c r="O370" s="195"/>
      <c r="P370" s="195"/>
      <c r="Q370" s="195"/>
      <c r="R370" s="195"/>
      <c r="S370" s="195"/>
      <c r="T370" s="195"/>
      <c r="U370" s="195"/>
      <c r="V370" s="195"/>
      <c r="W370" s="195"/>
      <c r="X370" s="195"/>
      <c r="Y370" s="195"/>
    </row>
    <row r="371" spans="1:25" ht="12.75" customHeight="1" x14ac:dyDescent="0.3">
      <c r="A371" s="195"/>
      <c r="B371" s="195"/>
      <c r="C371" s="195"/>
      <c r="D371" s="195"/>
      <c r="E371" s="195"/>
      <c r="F371" s="195"/>
      <c r="G371" s="195"/>
      <c r="H371" s="195"/>
      <c r="I371" s="195"/>
      <c r="J371" s="195"/>
      <c r="K371" s="195"/>
      <c r="L371" s="195"/>
      <c r="M371" s="195"/>
      <c r="N371" s="195"/>
      <c r="O371" s="195"/>
      <c r="P371" s="195"/>
      <c r="Q371" s="195"/>
      <c r="R371" s="195"/>
      <c r="S371" s="195"/>
      <c r="T371" s="195"/>
      <c r="U371" s="195"/>
      <c r="V371" s="195"/>
      <c r="W371" s="195"/>
      <c r="X371" s="195"/>
      <c r="Y371" s="195"/>
    </row>
    <row r="372" spans="1:25" ht="12.75" customHeight="1" x14ac:dyDescent="0.3">
      <c r="A372" s="195"/>
      <c r="B372" s="195"/>
      <c r="C372" s="195"/>
      <c r="D372" s="195"/>
      <c r="E372" s="195"/>
      <c r="F372" s="195"/>
      <c r="G372" s="195"/>
      <c r="H372" s="195"/>
      <c r="I372" s="195"/>
      <c r="J372" s="195"/>
      <c r="K372" s="195"/>
      <c r="L372" s="195"/>
      <c r="M372" s="195"/>
      <c r="N372" s="195"/>
      <c r="O372" s="195"/>
      <c r="P372" s="195"/>
      <c r="Q372" s="195"/>
      <c r="R372" s="195"/>
      <c r="S372" s="195"/>
      <c r="T372" s="195"/>
      <c r="U372" s="195"/>
      <c r="V372" s="195"/>
      <c r="W372" s="195"/>
      <c r="X372" s="195"/>
      <c r="Y372" s="195"/>
    </row>
    <row r="373" spans="1:25" ht="12.75" customHeight="1" x14ac:dyDescent="0.3">
      <c r="A373" s="195"/>
      <c r="B373" s="195"/>
      <c r="C373" s="195"/>
      <c r="D373" s="195"/>
      <c r="E373" s="195"/>
      <c r="F373" s="195"/>
      <c r="G373" s="195"/>
      <c r="H373" s="195"/>
      <c r="I373" s="195"/>
      <c r="J373" s="195"/>
      <c r="K373" s="195"/>
      <c r="L373" s="195"/>
      <c r="M373" s="195"/>
      <c r="N373" s="195"/>
      <c r="O373" s="195"/>
      <c r="P373" s="195"/>
      <c r="Q373" s="195"/>
      <c r="R373" s="195"/>
      <c r="S373" s="195"/>
      <c r="T373" s="195"/>
      <c r="U373" s="195"/>
      <c r="V373" s="195"/>
      <c r="W373" s="195"/>
      <c r="X373" s="195"/>
      <c r="Y373" s="195"/>
    </row>
    <row r="374" spans="1:25" ht="12.75" customHeight="1" x14ac:dyDescent="0.3">
      <c r="A374" s="195"/>
      <c r="B374" s="195"/>
      <c r="C374" s="195"/>
      <c r="D374" s="195"/>
      <c r="E374" s="195"/>
      <c r="F374" s="195"/>
      <c r="G374" s="195"/>
      <c r="H374" s="195"/>
      <c r="I374" s="195"/>
      <c r="J374" s="195"/>
      <c r="K374" s="195"/>
      <c r="L374" s="195"/>
      <c r="M374" s="195"/>
      <c r="N374" s="195"/>
      <c r="O374" s="195"/>
      <c r="P374" s="195"/>
      <c r="Q374" s="195"/>
      <c r="R374" s="195"/>
      <c r="S374" s="195"/>
      <c r="T374" s="195"/>
      <c r="U374" s="195"/>
      <c r="V374" s="195"/>
      <c r="W374" s="195"/>
      <c r="X374" s="195"/>
      <c r="Y374" s="195"/>
    </row>
    <row r="375" spans="1:25" ht="12.75" customHeight="1" x14ac:dyDescent="0.3">
      <c r="A375" s="195"/>
      <c r="B375" s="195"/>
      <c r="C375" s="195"/>
      <c r="D375" s="195"/>
      <c r="E375" s="195"/>
      <c r="F375" s="195"/>
      <c r="G375" s="195"/>
      <c r="H375" s="195"/>
      <c r="I375" s="195"/>
      <c r="J375" s="195"/>
      <c r="K375" s="195"/>
      <c r="L375" s="195"/>
      <c r="M375" s="195"/>
      <c r="N375" s="195"/>
      <c r="O375" s="195"/>
      <c r="P375" s="195"/>
      <c r="Q375" s="195"/>
      <c r="R375" s="195"/>
      <c r="S375" s="195"/>
      <c r="T375" s="195"/>
      <c r="U375" s="195"/>
      <c r="V375" s="195"/>
      <c r="W375" s="195"/>
      <c r="X375" s="195"/>
      <c r="Y375" s="195"/>
    </row>
    <row r="376" spans="1:25" ht="12.75" customHeight="1" x14ac:dyDescent="0.3">
      <c r="A376" s="195"/>
      <c r="B376" s="195"/>
      <c r="C376" s="195"/>
      <c r="D376" s="195"/>
      <c r="E376" s="195"/>
      <c r="F376" s="195"/>
      <c r="G376" s="195"/>
      <c r="H376" s="195"/>
      <c r="I376" s="195"/>
      <c r="J376" s="195"/>
      <c r="K376" s="195"/>
      <c r="L376" s="195"/>
      <c r="M376" s="195"/>
      <c r="N376" s="195"/>
      <c r="O376" s="195"/>
      <c r="P376" s="195"/>
      <c r="Q376" s="195"/>
      <c r="R376" s="195"/>
      <c r="S376" s="195"/>
      <c r="T376" s="195"/>
      <c r="U376" s="195"/>
      <c r="V376" s="195"/>
      <c r="W376" s="195"/>
      <c r="X376" s="195"/>
      <c r="Y376" s="195"/>
    </row>
    <row r="377" spans="1:25" ht="12.75" customHeight="1" x14ac:dyDescent="0.3">
      <c r="A377" s="195"/>
      <c r="B377" s="195"/>
      <c r="C377" s="195"/>
      <c r="D377" s="195"/>
      <c r="E377" s="195"/>
      <c r="F377" s="195"/>
      <c r="G377" s="195"/>
      <c r="H377" s="195"/>
      <c r="I377" s="195"/>
      <c r="J377" s="195"/>
      <c r="K377" s="195"/>
      <c r="L377" s="195"/>
      <c r="M377" s="195"/>
      <c r="N377" s="195"/>
      <c r="O377" s="195"/>
      <c r="P377" s="195"/>
      <c r="Q377" s="195"/>
      <c r="R377" s="195"/>
      <c r="S377" s="195"/>
      <c r="T377" s="195"/>
      <c r="U377" s="195"/>
      <c r="V377" s="195"/>
      <c r="W377" s="195"/>
      <c r="X377" s="195"/>
      <c r="Y377" s="195"/>
    </row>
    <row r="378" spans="1:25" ht="12.75" customHeight="1" x14ac:dyDescent="0.3">
      <c r="A378" s="195"/>
      <c r="B378" s="195"/>
      <c r="C378" s="195"/>
      <c r="D378" s="195"/>
      <c r="E378" s="195"/>
      <c r="F378" s="195"/>
      <c r="G378" s="195"/>
      <c r="H378" s="195"/>
      <c r="I378" s="195"/>
      <c r="J378" s="195"/>
      <c r="K378" s="195"/>
      <c r="L378" s="195"/>
      <c r="M378" s="195"/>
      <c r="N378" s="195"/>
      <c r="O378" s="195"/>
      <c r="P378" s="195"/>
      <c r="Q378" s="195"/>
      <c r="R378" s="195"/>
      <c r="S378" s="195"/>
      <c r="T378" s="195"/>
      <c r="U378" s="195"/>
      <c r="V378" s="195"/>
      <c r="W378" s="195"/>
      <c r="X378" s="195"/>
      <c r="Y378" s="195"/>
    </row>
    <row r="379" spans="1:25" ht="12.75" customHeight="1" x14ac:dyDescent="0.3">
      <c r="A379" s="195"/>
      <c r="B379" s="195"/>
      <c r="C379" s="195"/>
      <c r="D379" s="195"/>
      <c r="E379" s="195"/>
      <c r="F379" s="195"/>
      <c r="G379" s="195"/>
      <c r="H379" s="195"/>
      <c r="I379" s="195"/>
      <c r="J379" s="195"/>
      <c r="K379" s="195"/>
      <c r="L379" s="195"/>
      <c r="M379" s="195"/>
      <c r="N379" s="195"/>
      <c r="O379" s="195"/>
      <c r="P379" s="195"/>
      <c r="Q379" s="195"/>
      <c r="R379" s="195"/>
      <c r="S379" s="195"/>
      <c r="T379" s="195"/>
      <c r="U379" s="195"/>
      <c r="V379" s="195"/>
      <c r="W379" s="195"/>
      <c r="X379" s="195"/>
      <c r="Y379" s="195"/>
    </row>
    <row r="380" spans="1:25" ht="12.75" customHeight="1" x14ac:dyDescent="0.3">
      <c r="A380" s="195"/>
      <c r="B380" s="195"/>
      <c r="C380" s="195"/>
      <c r="D380" s="195"/>
      <c r="E380" s="195"/>
      <c r="F380" s="195"/>
      <c r="G380" s="195"/>
      <c r="H380" s="195"/>
      <c r="I380" s="195"/>
      <c r="J380" s="195"/>
      <c r="K380" s="195"/>
      <c r="L380" s="195"/>
      <c r="M380" s="195"/>
      <c r="N380" s="195"/>
      <c r="O380" s="195"/>
      <c r="P380" s="195"/>
      <c r="Q380" s="195"/>
      <c r="R380" s="195"/>
      <c r="S380" s="195"/>
      <c r="T380" s="195"/>
      <c r="U380" s="195"/>
      <c r="V380" s="195"/>
      <c r="W380" s="195"/>
      <c r="X380" s="195"/>
      <c r="Y380" s="195"/>
    </row>
    <row r="381" spans="1:25" ht="12.75" customHeight="1" x14ac:dyDescent="0.3">
      <c r="A381" s="195"/>
      <c r="B381" s="195"/>
      <c r="C381" s="195"/>
      <c r="D381" s="195"/>
      <c r="E381" s="195"/>
      <c r="F381" s="195"/>
      <c r="G381" s="195"/>
      <c r="H381" s="195"/>
      <c r="I381" s="195"/>
      <c r="J381" s="195"/>
      <c r="K381" s="195"/>
      <c r="L381" s="195"/>
      <c r="M381" s="195"/>
      <c r="N381" s="195"/>
      <c r="O381" s="195"/>
      <c r="P381" s="195"/>
      <c r="Q381" s="195"/>
      <c r="R381" s="195"/>
      <c r="S381" s="195"/>
      <c r="T381" s="195"/>
      <c r="U381" s="195"/>
      <c r="V381" s="195"/>
      <c r="W381" s="195"/>
      <c r="X381" s="195"/>
      <c r="Y381" s="195"/>
    </row>
    <row r="382" spans="1:25" ht="12.75" customHeight="1" x14ac:dyDescent="0.3">
      <c r="A382" s="195"/>
      <c r="B382" s="195"/>
      <c r="C382" s="195"/>
      <c r="D382" s="195"/>
      <c r="E382" s="195"/>
      <c r="F382" s="195"/>
      <c r="G382" s="195"/>
      <c r="H382" s="195"/>
      <c r="I382" s="195"/>
      <c r="J382" s="195"/>
      <c r="K382" s="195"/>
      <c r="L382" s="195"/>
      <c r="M382" s="195"/>
      <c r="N382" s="195"/>
      <c r="O382" s="195"/>
      <c r="P382" s="195"/>
      <c r="Q382" s="195"/>
      <c r="R382" s="195"/>
      <c r="S382" s="195"/>
      <c r="T382" s="195"/>
      <c r="U382" s="195"/>
      <c r="V382" s="195"/>
      <c r="W382" s="195"/>
      <c r="X382" s="195"/>
      <c r="Y382" s="195"/>
    </row>
    <row r="383" spans="1:25" ht="12.75" customHeight="1" x14ac:dyDescent="0.3">
      <c r="A383" s="195"/>
      <c r="B383" s="195"/>
      <c r="C383" s="195"/>
      <c r="D383" s="195"/>
      <c r="E383" s="195"/>
      <c r="F383" s="195"/>
      <c r="G383" s="195"/>
      <c r="H383" s="195"/>
      <c r="I383" s="195"/>
      <c r="J383" s="195"/>
      <c r="K383" s="195"/>
      <c r="L383" s="195"/>
      <c r="M383" s="195"/>
      <c r="N383" s="195"/>
      <c r="O383" s="195"/>
      <c r="P383" s="195"/>
      <c r="Q383" s="195"/>
      <c r="R383" s="195"/>
      <c r="S383" s="195"/>
      <c r="T383" s="195"/>
      <c r="U383" s="195"/>
      <c r="V383" s="195"/>
      <c r="W383" s="195"/>
      <c r="X383" s="195"/>
      <c r="Y383" s="195"/>
    </row>
    <row r="384" spans="1:25" ht="12.75" customHeight="1" x14ac:dyDescent="0.3">
      <c r="A384" s="195"/>
      <c r="B384" s="195"/>
      <c r="C384" s="195"/>
      <c r="D384" s="195"/>
      <c r="E384" s="195"/>
      <c r="F384" s="195"/>
      <c r="G384" s="195"/>
      <c r="H384" s="195"/>
      <c r="I384" s="195"/>
      <c r="J384" s="195"/>
      <c r="K384" s="195"/>
      <c r="L384" s="195"/>
      <c r="M384" s="195"/>
      <c r="N384" s="195"/>
      <c r="O384" s="195"/>
      <c r="P384" s="195"/>
      <c r="Q384" s="195"/>
      <c r="R384" s="195"/>
      <c r="S384" s="195"/>
      <c r="T384" s="195"/>
      <c r="U384" s="195"/>
      <c r="V384" s="195"/>
      <c r="W384" s="195"/>
      <c r="X384" s="195"/>
      <c r="Y384" s="195"/>
    </row>
    <row r="385" spans="1:25" ht="12.75" customHeight="1" x14ac:dyDescent="0.3">
      <c r="A385" s="195"/>
      <c r="B385" s="195"/>
      <c r="C385" s="195"/>
      <c r="D385" s="195"/>
      <c r="E385" s="195"/>
      <c r="F385" s="195"/>
      <c r="G385" s="195"/>
      <c r="H385" s="195"/>
      <c r="I385" s="195"/>
      <c r="J385" s="195"/>
      <c r="K385" s="195"/>
      <c r="L385" s="195"/>
      <c r="M385" s="195"/>
      <c r="N385" s="195"/>
      <c r="O385" s="195"/>
      <c r="P385" s="195"/>
      <c r="Q385" s="195"/>
      <c r="R385" s="195"/>
      <c r="S385" s="195"/>
      <c r="T385" s="195"/>
      <c r="U385" s="195"/>
      <c r="V385" s="195"/>
      <c r="W385" s="195"/>
      <c r="X385" s="195"/>
      <c r="Y385" s="195"/>
    </row>
    <row r="386" spans="1:25" ht="12.75" customHeight="1" x14ac:dyDescent="0.3">
      <c r="A386" s="195"/>
      <c r="B386" s="195"/>
      <c r="C386" s="195"/>
      <c r="D386" s="195"/>
      <c r="E386" s="195"/>
      <c r="F386" s="195"/>
      <c r="G386" s="195"/>
      <c r="H386" s="195"/>
      <c r="I386" s="195"/>
      <c r="J386" s="195"/>
      <c r="K386" s="195"/>
      <c r="L386" s="195"/>
      <c r="M386" s="195"/>
      <c r="N386" s="195"/>
      <c r="O386" s="195"/>
      <c r="P386" s="195"/>
      <c r="Q386" s="195"/>
      <c r="R386" s="195"/>
      <c r="S386" s="195"/>
      <c r="T386" s="195"/>
      <c r="U386" s="195"/>
      <c r="V386" s="195"/>
      <c r="W386" s="195"/>
      <c r="X386" s="195"/>
      <c r="Y386" s="195"/>
    </row>
    <row r="387" spans="1:25" ht="12.75" customHeight="1" x14ac:dyDescent="0.3">
      <c r="A387" s="195"/>
      <c r="B387" s="195"/>
      <c r="C387" s="195"/>
      <c r="D387" s="195"/>
      <c r="E387" s="195"/>
      <c r="F387" s="195"/>
      <c r="G387" s="195"/>
      <c r="H387" s="195"/>
      <c r="I387" s="195"/>
      <c r="J387" s="195"/>
      <c r="K387" s="195"/>
      <c r="L387" s="195"/>
      <c r="M387" s="195"/>
      <c r="N387" s="195"/>
      <c r="O387" s="195"/>
      <c r="P387" s="195"/>
      <c r="Q387" s="195"/>
      <c r="R387" s="195"/>
      <c r="S387" s="195"/>
      <c r="T387" s="195"/>
      <c r="U387" s="195"/>
      <c r="V387" s="195"/>
      <c r="W387" s="195"/>
      <c r="X387" s="195"/>
      <c r="Y387" s="195"/>
    </row>
    <row r="388" spans="1:25" ht="12.75" customHeight="1" x14ac:dyDescent="0.3">
      <c r="A388" s="195"/>
      <c r="B388" s="195"/>
      <c r="C388" s="195"/>
      <c r="D388" s="195"/>
      <c r="E388" s="195"/>
      <c r="F388" s="195"/>
      <c r="G388" s="195"/>
      <c r="H388" s="195"/>
      <c r="I388" s="195"/>
      <c r="J388" s="195"/>
      <c r="K388" s="195"/>
      <c r="L388" s="195"/>
      <c r="M388" s="195"/>
      <c r="N388" s="195"/>
      <c r="O388" s="195"/>
      <c r="P388" s="195"/>
      <c r="Q388" s="195"/>
      <c r="R388" s="195"/>
      <c r="S388" s="195"/>
      <c r="T388" s="195"/>
      <c r="U388" s="195"/>
      <c r="V388" s="195"/>
      <c r="W388" s="195"/>
      <c r="X388" s="195"/>
      <c r="Y388" s="195"/>
    </row>
    <row r="389" spans="1:25" ht="12.75" customHeight="1" x14ac:dyDescent="0.3">
      <c r="A389" s="195"/>
      <c r="B389" s="195"/>
      <c r="C389" s="195"/>
      <c r="D389" s="195"/>
      <c r="E389" s="195"/>
      <c r="F389" s="195"/>
      <c r="G389" s="195"/>
      <c r="H389" s="195"/>
      <c r="I389" s="195"/>
      <c r="J389" s="195"/>
      <c r="K389" s="195"/>
      <c r="L389" s="195"/>
      <c r="M389" s="195"/>
      <c r="N389" s="195"/>
      <c r="O389" s="195"/>
      <c r="P389" s="195"/>
      <c r="Q389" s="195"/>
      <c r="R389" s="195"/>
      <c r="S389" s="195"/>
      <c r="T389" s="195"/>
      <c r="U389" s="195"/>
      <c r="V389" s="195"/>
      <c r="W389" s="195"/>
      <c r="X389" s="195"/>
      <c r="Y389" s="195"/>
    </row>
    <row r="390" spans="1:25" ht="12.75" customHeight="1" x14ac:dyDescent="0.3">
      <c r="A390" s="195"/>
      <c r="B390" s="195"/>
      <c r="C390" s="195"/>
      <c r="D390" s="195"/>
      <c r="E390" s="195"/>
      <c r="F390" s="195"/>
      <c r="G390" s="195"/>
      <c r="H390" s="195"/>
      <c r="I390" s="195"/>
      <c r="J390" s="195"/>
      <c r="K390" s="195"/>
      <c r="L390" s="195"/>
      <c r="M390" s="195"/>
      <c r="N390" s="195"/>
      <c r="O390" s="195"/>
      <c r="P390" s="195"/>
      <c r="Q390" s="195"/>
      <c r="R390" s="195"/>
      <c r="S390" s="195"/>
      <c r="T390" s="195"/>
      <c r="U390" s="195"/>
      <c r="V390" s="195"/>
      <c r="W390" s="195"/>
      <c r="X390" s="195"/>
      <c r="Y390" s="195"/>
    </row>
    <row r="391" spans="1:25" ht="12.75" customHeight="1" x14ac:dyDescent="0.3">
      <c r="A391" s="195"/>
      <c r="B391" s="195"/>
      <c r="C391" s="195"/>
      <c r="D391" s="195"/>
      <c r="E391" s="195"/>
      <c r="F391" s="195"/>
      <c r="G391" s="195"/>
      <c r="H391" s="195"/>
      <c r="I391" s="195"/>
      <c r="J391" s="195"/>
      <c r="K391" s="195"/>
      <c r="L391" s="195"/>
      <c r="M391" s="195"/>
      <c r="N391" s="195"/>
      <c r="O391" s="195"/>
      <c r="P391" s="195"/>
      <c r="Q391" s="195"/>
      <c r="R391" s="195"/>
      <c r="S391" s="195"/>
      <c r="T391" s="195"/>
      <c r="U391" s="195"/>
      <c r="V391" s="195"/>
      <c r="W391" s="195"/>
      <c r="X391" s="195"/>
      <c r="Y391" s="195"/>
    </row>
    <row r="392" spans="1:25" ht="12.75" customHeight="1" x14ac:dyDescent="0.3">
      <c r="A392" s="195"/>
      <c r="B392" s="195"/>
      <c r="C392" s="195"/>
      <c r="D392" s="195"/>
      <c r="E392" s="195"/>
      <c r="F392" s="195"/>
      <c r="G392" s="195"/>
      <c r="H392" s="195"/>
      <c r="I392" s="195"/>
      <c r="J392" s="195"/>
      <c r="K392" s="195"/>
      <c r="L392" s="195"/>
      <c r="M392" s="195"/>
      <c r="N392" s="195"/>
      <c r="O392" s="195"/>
      <c r="P392" s="195"/>
      <c r="Q392" s="195"/>
      <c r="R392" s="195"/>
      <c r="S392" s="195"/>
      <c r="T392" s="195"/>
      <c r="U392" s="195"/>
      <c r="V392" s="195"/>
      <c r="W392" s="195"/>
      <c r="X392" s="195"/>
      <c r="Y392" s="195"/>
    </row>
    <row r="393" spans="1:25" ht="12.75" customHeight="1" x14ac:dyDescent="0.3">
      <c r="A393" s="195"/>
      <c r="B393" s="195"/>
      <c r="C393" s="195"/>
      <c r="D393" s="195"/>
      <c r="E393" s="195"/>
      <c r="F393" s="195"/>
      <c r="G393" s="195"/>
      <c r="H393" s="195"/>
      <c r="I393" s="195"/>
      <c r="J393" s="195"/>
      <c r="K393" s="195"/>
      <c r="L393" s="195"/>
      <c r="M393" s="195"/>
      <c r="N393" s="195"/>
      <c r="O393" s="195"/>
      <c r="P393" s="195"/>
      <c r="Q393" s="195"/>
      <c r="R393" s="195"/>
      <c r="S393" s="195"/>
      <c r="T393" s="195"/>
      <c r="U393" s="195"/>
      <c r="V393" s="195"/>
      <c r="W393" s="195"/>
      <c r="X393" s="195"/>
      <c r="Y393" s="195"/>
    </row>
    <row r="394" spans="1:25" ht="12.75" customHeight="1" x14ac:dyDescent="0.3">
      <c r="A394" s="195"/>
      <c r="B394" s="195"/>
      <c r="C394" s="195"/>
      <c r="D394" s="195"/>
      <c r="E394" s="195"/>
      <c r="F394" s="195"/>
      <c r="G394" s="195"/>
      <c r="H394" s="195"/>
      <c r="I394" s="195"/>
      <c r="J394" s="195"/>
      <c r="K394" s="195"/>
      <c r="L394" s="195"/>
      <c r="M394" s="195"/>
      <c r="N394" s="195"/>
      <c r="O394" s="195"/>
      <c r="P394" s="195"/>
      <c r="Q394" s="195"/>
      <c r="R394" s="195"/>
      <c r="S394" s="195"/>
      <c r="T394" s="195"/>
      <c r="U394" s="195"/>
      <c r="V394" s="195"/>
      <c r="W394" s="195"/>
      <c r="X394" s="195"/>
      <c r="Y394" s="195"/>
    </row>
    <row r="395" spans="1:25" ht="12.75" customHeight="1" x14ac:dyDescent="0.3">
      <c r="A395" s="195"/>
      <c r="B395" s="195"/>
      <c r="C395" s="195"/>
      <c r="D395" s="195"/>
      <c r="E395" s="195"/>
      <c r="F395" s="195"/>
      <c r="G395" s="195"/>
      <c r="H395" s="195"/>
      <c r="I395" s="195"/>
      <c r="J395" s="195"/>
      <c r="K395" s="195"/>
      <c r="L395" s="195"/>
      <c r="M395" s="195"/>
      <c r="N395" s="195"/>
      <c r="O395" s="195"/>
      <c r="P395" s="195"/>
      <c r="Q395" s="195"/>
      <c r="R395" s="195"/>
      <c r="S395" s="195"/>
      <c r="T395" s="195"/>
      <c r="U395" s="195"/>
      <c r="V395" s="195"/>
      <c r="W395" s="195"/>
      <c r="X395" s="195"/>
      <c r="Y395" s="195"/>
    </row>
    <row r="396" spans="1:25" ht="12.75" customHeight="1" x14ac:dyDescent="0.3">
      <c r="A396" s="195"/>
      <c r="B396" s="195"/>
      <c r="C396" s="195"/>
      <c r="D396" s="195"/>
      <c r="E396" s="195"/>
      <c r="F396" s="195"/>
      <c r="G396" s="195"/>
      <c r="H396" s="195"/>
      <c r="I396" s="195"/>
      <c r="J396" s="195"/>
      <c r="K396" s="195"/>
      <c r="L396" s="195"/>
      <c r="M396" s="195"/>
      <c r="N396" s="195"/>
      <c r="O396" s="195"/>
      <c r="P396" s="195"/>
      <c r="Q396" s="195"/>
      <c r="R396" s="195"/>
      <c r="S396" s="195"/>
      <c r="T396" s="195"/>
      <c r="U396" s="195"/>
      <c r="V396" s="195"/>
      <c r="W396" s="195"/>
      <c r="X396" s="195"/>
      <c r="Y396" s="195"/>
    </row>
    <row r="397" spans="1:25" ht="12.75" customHeight="1" x14ac:dyDescent="0.3">
      <c r="A397" s="195"/>
      <c r="B397" s="195"/>
      <c r="C397" s="195"/>
      <c r="D397" s="195"/>
      <c r="E397" s="195"/>
      <c r="F397" s="195"/>
      <c r="G397" s="195"/>
      <c r="H397" s="195"/>
      <c r="I397" s="195"/>
      <c r="J397" s="195"/>
      <c r="K397" s="195"/>
      <c r="L397" s="195"/>
      <c r="M397" s="195"/>
      <c r="N397" s="195"/>
      <c r="O397" s="195"/>
      <c r="P397" s="195"/>
      <c r="Q397" s="195"/>
      <c r="R397" s="195"/>
      <c r="S397" s="195"/>
      <c r="T397" s="195"/>
      <c r="U397" s="195"/>
      <c r="V397" s="195"/>
      <c r="W397" s="195"/>
      <c r="X397" s="195"/>
      <c r="Y397" s="195"/>
    </row>
    <row r="398" spans="1:25" ht="12.75" customHeight="1" x14ac:dyDescent="0.3">
      <c r="A398" s="195"/>
      <c r="B398" s="195"/>
      <c r="C398" s="195"/>
      <c r="D398" s="195"/>
      <c r="E398" s="195"/>
      <c r="F398" s="195"/>
      <c r="G398" s="195"/>
      <c r="H398" s="195"/>
      <c r="I398" s="195"/>
      <c r="J398" s="195"/>
      <c r="K398" s="195"/>
      <c r="L398" s="195"/>
      <c r="M398" s="195"/>
      <c r="N398" s="195"/>
      <c r="O398" s="195"/>
      <c r="P398" s="195"/>
      <c r="Q398" s="195"/>
      <c r="R398" s="195"/>
      <c r="S398" s="195"/>
      <c r="T398" s="195"/>
      <c r="U398" s="195"/>
      <c r="V398" s="195"/>
      <c r="W398" s="195"/>
      <c r="X398" s="195"/>
      <c r="Y398" s="195"/>
    </row>
    <row r="399" spans="1:25" ht="12.75" customHeight="1" x14ac:dyDescent="0.3">
      <c r="A399" s="195"/>
      <c r="B399" s="195"/>
      <c r="C399" s="195"/>
      <c r="D399" s="195"/>
      <c r="E399" s="195"/>
      <c r="F399" s="195"/>
      <c r="G399" s="195"/>
      <c r="H399" s="195"/>
      <c r="I399" s="195"/>
      <c r="J399" s="195"/>
      <c r="K399" s="195"/>
      <c r="L399" s="195"/>
      <c r="M399" s="195"/>
      <c r="N399" s="195"/>
      <c r="O399" s="195"/>
      <c r="P399" s="195"/>
      <c r="Q399" s="195"/>
      <c r="R399" s="195"/>
      <c r="S399" s="195"/>
      <c r="T399" s="195"/>
      <c r="U399" s="195"/>
      <c r="V399" s="195"/>
      <c r="W399" s="195"/>
      <c r="X399" s="195"/>
      <c r="Y399" s="195"/>
    </row>
    <row r="400" spans="1:25" ht="12.75" customHeight="1" x14ac:dyDescent="0.3">
      <c r="A400" s="195"/>
      <c r="B400" s="195"/>
      <c r="C400" s="195"/>
      <c r="D400" s="195"/>
      <c r="E400" s="195"/>
      <c r="F400" s="195"/>
      <c r="G400" s="195"/>
      <c r="H400" s="195"/>
      <c r="I400" s="195"/>
      <c r="J400" s="195"/>
      <c r="K400" s="195"/>
      <c r="L400" s="195"/>
      <c r="M400" s="195"/>
      <c r="N400" s="195"/>
      <c r="O400" s="195"/>
      <c r="P400" s="195"/>
      <c r="Q400" s="195"/>
      <c r="R400" s="195"/>
      <c r="S400" s="195"/>
      <c r="T400" s="195"/>
      <c r="U400" s="195"/>
      <c r="V400" s="195"/>
      <c r="W400" s="195"/>
      <c r="X400" s="195"/>
      <c r="Y400" s="195"/>
    </row>
    <row r="401" spans="1:25" ht="12.75" customHeight="1" x14ac:dyDescent="0.3">
      <c r="A401" s="195"/>
      <c r="B401" s="195"/>
      <c r="C401" s="195"/>
      <c r="D401" s="195"/>
      <c r="E401" s="195"/>
      <c r="F401" s="195"/>
      <c r="G401" s="195"/>
      <c r="H401" s="195"/>
      <c r="I401" s="195"/>
      <c r="J401" s="195"/>
      <c r="K401" s="195"/>
      <c r="L401" s="195"/>
      <c r="M401" s="195"/>
      <c r="N401" s="195"/>
      <c r="O401" s="195"/>
      <c r="P401" s="195"/>
      <c r="Q401" s="195"/>
      <c r="R401" s="195"/>
      <c r="S401" s="195"/>
      <c r="T401" s="195"/>
      <c r="U401" s="195"/>
      <c r="V401" s="195"/>
      <c r="W401" s="195"/>
      <c r="X401" s="195"/>
      <c r="Y401" s="195"/>
    </row>
    <row r="402" spans="1:25" ht="12.75" customHeight="1" x14ac:dyDescent="0.3">
      <c r="A402" s="195"/>
      <c r="B402" s="195"/>
      <c r="C402" s="195"/>
      <c r="D402" s="195"/>
      <c r="E402" s="195"/>
      <c r="F402" s="195"/>
      <c r="G402" s="195"/>
      <c r="H402" s="195"/>
      <c r="I402" s="195"/>
      <c r="J402" s="195"/>
      <c r="K402" s="195"/>
      <c r="L402" s="195"/>
      <c r="M402" s="195"/>
      <c r="N402" s="195"/>
      <c r="O402" s="195"/>
      <c r="P402" s="195"/>
      <c r="Q402" s="195"/>
      <c r="R402" s="195"/>
      <c r="S402" s="195"/>
      <c r="T402" s="195"/>
      <c r="U402" s="195"/>
      <c r="V402" s="195"/>
      <c r="W402" s="195"/>
      <c r="X402" s="195"/>
      <c r="Y402" s="195"/>
    </row>
    <row r="403" spans="1:25" ht="12.75" customHeight="1" x14ac:dyDescent="0.3">
      <c r="A403" s="195"/>
      <c r="B403" s="195"/>
      <c r="C403" s="195"/>
      <c r="D403" s="195"/>
      <c r="E403" s="195"/>
      <c r="F403" s="195"/>
      <c r="G403" s="195"/>
      <c r="H403" s="195"/>
      <c r="I403" s="195"/>
      <c r="J403" s="195"/>
      <c r="K403" s="195"/>
      <c r="L403" s="195"/>
      <c r="M403" s="195"/>
      <c r="N403" s="195"/>
      <c r="O403" s="195"/>
      <c r="P403" s="195"/>
      <c r="Q403" s="195"/>
      <c r="R403" s="195"/>
      <c r="S403" s="195"/>
      <c r="T403" s="195"/>
      <c r="U403" s="195"/>
      <c r="V403" s="195"/>
      <c r="W403" s="195"/>
      <c r="X403" s="195"/>
      <c r="Y403" s="195"/>
    </row>
    <row r="404" spans="1:25" ht="12.75" customHeight="1" x14ac:dyDescent="0.3">
      <c r="A404" s="195"/>
      <c r="B404" s="195"/>
      <c r="C404" s="195"/>
      <c r="D404" s="195"/>
      <c r="E404" s="195"/>
      <c r="F404" s="195"/>
      <c r="G404" s="195"/>
      <c r="H404" s="195"/>
      <c r="I404" s="195"/>
      <c r="J404" s="195"/>
      <c r="K404" s="195"/>
      <c r="L404" s="195"/>
      <c r="M404" s="195"/>
      <c r="N404" s="195"/>
      <c r="O404" s="195"/>
      <c r="P404" s="195"/>
      <c r="Q404" s="195"/>
      <c r="R404" s="195"/>
      <c r="S404" s="195"/>
      <c r="T404" s="195"/>
      <c r="U404" s="195"/>
      <c r="V404" s="195"/>
      <c r="W404" s="195"/>
      <c r="X404" s="195"/>
      <c r="Y404" s="195"/>
    </row>
    <row r="405" spans="1:25" ht="12.75" customHeight="1" x14ac:dyDescent="0.3">
      <c r="A405" s="195"/>
      <c r="B405" s="195"/>
      <c r="C405" s="195"/>
      <c r="D405" s="195"/>
      <c r="E405" s="195"/>
      <c r="F405" s="195"/>
      <c r="G405" s="195"/>
      <c r="H405" s="195"/>
      <c r="I405" s="195"/>
      <c r="J405" s="195"/>
      <c r="K405" s="195"/>
      <c r="L405" s="195"/>
      <c r="M405" s="195"/>
      <c r="N405" s="195"/>
      <c r="O405" s="195"/>
      <c r="P405" s="195"/>
      <c r="Q405" s="195"/>
      <c r="R405" s="195"/>
      <c r="S405" s="195"/>
      <c r="T405" s="195"/>
      <c r="U405" s="195"/>
      <c r="V405" s="195"/>
      <c r="W405" s="195"/>
      <c r="X405" s="195"/>
      <c r="Y405" s="195"/>
    </row>
    <row r="406" spans="1:25" ht="12.75" customHeight="1" x14ac:dyDescent="0.3">
      <c r="A406" s="195"/>
      <c r="B406" s="195"/>
      <c r="C406" s="195"/>
      <c r="D406" s="195"/>
      <c r="E406" s="195"/>
      <c r="F406" s="195"/>
      <c r="G406" s="195"/>
      <c r="H406" s="195"/>
      <c r="I406" s="195"/>
      <c r="J406" s="195"/>
      <c r="K406" s="195"/>
      <c r="L406" s="195"/>
      <c r="M406" s="195"/>
      <c r="N406" s="195"/>
      <c r="O406" s="195"/>
      <c r="P406" s="195"/>
      <c r="Q406" s="195"/>
      <c r="R406" s="195"/>
      <c r="S406" s="195"/>
      <c r="T406" s="195"/>
      <c r="U406" s="195"/>
      <c r="V406" s="195"/>
      <c r="W406" s="195"/>
      <c r="X406" s="195"/>
      <c r="Y406" s="195"/>
    </row>
    <row r="407" spans="1:25" ht="12.75" customHeight="1" x14ac:dyDescent="0.3">
      <c r="A407" s="195"/>
      <c r="B407" s="195"/>
      <c r="C407" s="195"/>
      <c r="D407" s="195"/>
      <c r="E407" s="195"/>
      <c r="F407" s="195"/>
      <c r="G407" s="195"/>
      <c r="H407" s="195"/>
      <c r="I407" s="195"/>
      <c r="J407" s="195"/>
      <c r="K407" s="195"/>
      <c r="L407" s="195"/>
      <c r="M407" s="195"/>
      <c r="N407" s="195"/>
      <c r="O407" s="195"/>
      <c r="P407" s="195"/>
      <c r="Q407" s="195"/>
      <c r="R407" s="195"/>
      <c r="S407" s="195"/>
      <c r="T407" s="195"/>
      <c r="U407" s="195"/>
      <c r="V407" s="195"/>
      <c r="W407" s="195"/>
      <c r="X407" s="195"/>
      <c r="Y407" s="195"/>
    </row>
    <row r="408" spans="1:25" ht="12.75" customHeight="1" x14ac:dyDescent="0.3">
      <c r="A408" s="195"/>
      <c r="B408" s="195"/>
      <c r="C408" s="195"/>
      <c r="D408" s="195"/>
      <c r="E408" s="195"/>
      <c r="F408" s="195"/>
      <c r="G408" s="195"/>
      <c r="H408" s="195"/>
      <c r="I408" s="195"/>
      <c r="J408" s="195"/>
      <c r="K408" s="195"/>
      <c r="L408" s="195"/>
      <c r="M408" s="195"/>
      <c r="N408" s="195"/>
      <c r="O408" s="195"/>
      <c r="P408" s="195"/>
      <c r="Q408" s="195"/>
      <c r="R408" s="195"/>
      <c r="S408" s="195"/>
      <c r="T408" s="195"/>
      <c r="U408" s="195"/>
      <c r="V408" s="195"/>
      <c r="W408" s="195"/>
      <c r="X408" s="195"/>
      <c r="Y408" s="195"/>
    </row>
    <row r="409" spans="1:25" ht="12.75" customHeight="1" x14ac:dyDescent="0.3">
      <c r="A409" s="195"/>
      <c r="B409" s="195"/>
      <c r="C409" s="195"/>
      <c r="D409" s="195"/>
      <c r="E409" s="195"/>
      <c r="F409" s="195"/>
      <c r="G409" s="195"/>
      <c r="H409" s="195"/>
      <c r="I409" s="195"/>
      <c r="J409" s="195"/>
      <c r="K409" s="195"/>
      <c r="L409" s="195"/>
      <c r="M409" s="195"/>
      <c r="N409" s="195"/>
      <c r="O409" s="195"/>
      <c r="P409" s="195"/>
      <c r="Q409" s="195"/>
      <c r="R409" s="195"/>
      <c r="S409" s="195"/>
      <c r="T409" s="195"/>
      <c r="U409" s="195"/>
      <c r="V409" s="195"/>
      <c r="W409" s="195"/>
      <c r="X409" s="195"/>
      <c r="Y409" s="195"/>
    </row>
    <row r="410" spans="1:25" ht="12.75" customHeight="1" x14ac:dyDescent="0.3">
      <c r="A410" s="195"/>
      <c r="B410" s="195"/>
      <c r="C410" s="195"/>
      <c r="D410" s="195"/>
      <c r="E410" s="195"/>
      <c r="F410" s="195"/>
      <c r="G410" s="195"/>
      <c r="H410" s="195"/>
      <c r="I410" s="195"/>
      <c r="J410" s="195"/>
      <c r="K410" s="195"/>
      <c r="L410" s="195"/>
      <c r="M410" s="195"/>
      <c r="N410" s="195"/>
      <c r="O410" s="195"/>
      <c r="P410" s="195"/>
      <c r="Q410" s="195"/>
      <c r="R410" s="195"/>
      <c r="S410" s="195"/>
      <c r="T410" s="195"/>
      <c r="U410" s="195"/>
      <c r="V410" s="195"/>
      <c r="W410" s="195"/>
      <c r="X410" s="195"/>
      <c r="Y410" s="195"/>
    </row>
    <row r="411" spans="1:25" ht="12.75" customHeight="1" x14ac:dyDescent="0.3">
      <c r="A411" s="195"/>
      <c r="B411" s="195"/>
      <c r="C411" s="195"/>
      <c r="D411" s="195"/>
      <c r="E411" s="195"/>
      <c r="F411" s="195"/>
      <c r="G411" s="195"/>
      <c r="H411" s="195"/>
      <c r="I411" s="195"/>
      <c r="J411" s="195"/>
      <c r="K411" s="195"/>
      <c r="L411" s="195"/>
      <c r="M411" s="195"/>
      <c r="N411" s="195"/>
      <c r="O411" s="195"/>
      <c r="P411" s="195"/>
      <c r="Q411" s="195"/>
      <c r="R411" s="195"/>
      <c r="S411" s="195"/>
      <c r="T411" s="195"/>
      <c r="U411" s="195"/>
      <c r="V411" s="195"/>
      <c r="W411" s="195"/>
      <c r="X411" s="195"/>
      <c r="Y411" s="195"/>
    </row>
    <row r="412" spans="1:25" ht="12.75" customHeight="1" x14ac:dyDescent="0.3">
      <c r="A412" s="195"/>
      <c r="B412" s="195"/>
      <c r="C412" s="195"/>
      <c r="D412" s="195"/>
      <c r="E412" s="195"/>
      <c r="F412" s="195"/>
      <c r="G412" s="195"/>
      <c r="H412" s="195"/>
      <c r="I412" s="195"/>
      <c r="J412" s="195"/>
      <c r="K412" s="195"/>
      <c r="L412" s="195"/>
      <c r="M412" s="195"/>
      <c r="N412" s="195"/>
      <c r="O412" s="195"/>
      <c r="P412" s="195"/>
      <c r="Q412" s="195"/>
      <c r="R412" s="195"/>
      <c r="S412" s="195"/>
      <c r="T412" s="195"/>
      <c r="U412" s="195"/>
      <c r="V412" s="195"/>
      <c r="W412" s="195"/>
      <c r="X412" s="195"/>
      <c r="Y412" s="195"/>
    </row>
    <row r="413" spans="1:25" ht="12.75" customHeight="1" x14ac:dyDescent="0.3">
      <c r="A413" s="195"/>
      <c r="B413" s="195"/>
      <c r="C413" s="195"/>
      <c r="D413" s="195"/>
      <c r="E413" s="195"/>
      <c r="F413" s="195"/>
      <c r="G413" s="195"/>
      <c r="H413" s="195"/>
      <c r="I413" s="195"/>
      <c r="J413" s="195"/>
      <c r="K413" s="195"/>
      <c r="L413" s="195"/>
      <c r="M413" s="195"/>
      <c r="N413" s="195"/>
      <c r="O413" s="195"/>
      <c r="P413" s="195"/>
      <c r="Q413" s="195"/>
      <c r="R413" s="195"/>
      <c r="S413" s="195"/>
      <c r="T413" s="195"/>
      <c r="U413" s="195"/>
      <c r="V413" s="195"/>
      <c r="W413" s="195"/>
      <c r="X413" s="195"/>
      <c r="Y413" s="195"/>
    </row>
    <row r="414" spans="1:25" ht="12.75" customHeight="1" x14ac:dyDescent="0.3">
      <c r="A414" s="195"/>
      <c r="B414" s="195"/>
      <c r="C414" s="195"/>
      <c r="D414" s="195"/>
      <c r="E414" s="195"/>
      <c r="F414" s="195"/>
      <c r="G414" s="195"/>
      <c r="H414" s="195"/>
      <c r="I414" s="195"/>
      <c r="J414" s="195"/>
      <c r="K414" s="195"/>
      <c r="L414" s="195"/>
      <c r="M414" s="195"/>
      <c r="N414" s="195"/>
      <c r="O414" s="195"/>
      <c r="P414" s="195"/>
      <c r="Q414" s="195"/>
      <c r="R414" s="195"/>
      <c r="S414" s="195"/>
      <c r="T414" s="195"/>
      <c r="U414" s="195"/>
      <c r="V414" s="195"/>
      <c r="W414" s="195"/>
      <c r="X414" s="195"/>
      <c r="Y414" s="195"/>
    </row>
    <row r="415" spans="1:25" ht="12.75" customHeight="1" x14ac:dyDescent="0.3">
      <c r="A415" s="195"/>
      <c r="B415" s="195"/>
      <c r="C415" s="195"/>
      <c r="D415" s="195"/>
      <c r="E415" s="195"/>
      <c r="F415" s="195"/>
      <c r="G415" s="195"/>
      <c r="H415" s="195"/>
      <c r="I415" s="195"/>
      <c r="J415" s="195"/>
      <c r="K415" s="195"/>
      <c r="L415" s="195"/>
      <c r="M415" s="195"/>
      <c r="N415" s="195"/>
      <c r="O415" s="195"/>
      <c r="P415" s="195"/>
      <c r="Q415" s="195"/>
      <c r="R415" s="195"/>
      <c r="S415" s="195"/>
      <c r="T415" s="195"/>
      <c r="U415" s="195"/>
      <c r="V415" s="195"/>
      <c r="W415" s="195"/>
      <c r="X415" s="195"/>
      <c r="Y415" s="195"/>
    </row>
    <row r="416" spans="1:25" ht="12.75" customHeight="1" x14ac:dyDescent="0.3">
      <c r="A416" s="195"/>
      <c r="B416" s="195"/>
      <c r="C416" s="195"/>
      <c r="D416" s="195"/>
      <c r="E416" s="195"/>
      <c r="F416" s="195"/>
      <c r="G416" s="195"/>
      <c r="H416" s="195"/>
      <c r="I416" s="195"/>
      <c r="J416" s="195"/>
      <c r="K416" s="195"/>
      <c r="L416" s="195"/>
      <c r="M416" s="195"/>
      <c r="N416" s="195"/>
      <c r="O416" s="195"/>
      <c r="P416" s="195"/>
      <c r="Q416" s="195"/>
      <c r="R416" s="195"/>
      <c r="S416" s="195"/>
      <c r="T416" s="195"/>
      <c r="U416" s="195"/>
      <c r="V416" s="195"/>
      <c r="W416" s="195"/>
      <c r="X416" s="195"/>
      <c r="Y416" s="195"/>
    </row>
    <row r="417" spans="1:25" ht="12.75" customHeight="1" x14ac:dyDescent="0.3">
      <c r="A417" s="195"/>
      <c r="B417" s="195"/>
      <c r="C417" s="195"/>
      <c r="D417" s="195"/>
      <c r="E417" s="195"/>
      <c r="F417" s="195"/>
      <c r="G417" s="195"/>
      <c r="H417" s="195"/>
      <c r="I417" s="195"/>
      <c r="J417" s="195"/>
      <c r="K417" s="195"/>
      <c r="L417" s="195"/>
      <c r="M417" s="195"/>
      <c r="N417" s="195"/>
      <c r="O417" s="195"/>
      <c r="P417" s="195"/>
      <c r="Q417" s="195"/>
      <c r="R417" s="195"/>
      <c r="S417" s="195"/>
      <c r="T417" s="195"/>
      <c r="U417" s="195"/>
      <c r="V417" s="195"/>
      <c r="W417" s="195"/>
      <c r="X417" s="195"/>
      <c r="Y417" s="195"/>
    </row>
    <row r="418" spans="1:25" ht="12.75" customHeight="1" x14ac:dyDescent="0.3">
      <c r="A418" s="195"/>
      <c r="B418" s="195"/>
      <c r="C418" s="195"/>
      <c r="D418" s="195"/>
      <c r="E418" s="195"/>
      <c r="F418" s="195"/>
      <c r="G418" s="195"/>
      <c r="H418" s="195"/>
      <c r="I418" s="195"/>
      <c r="J418" s="195"/>
      <c r="K418" s="195"/>
      <c r="L418" s="195"/>
      <c r="M418" s="195"/>
      <c r="N418" s="195"/>
      <c r="O418" s="195"/>
      <c r="P418" s="195"/>
      <c r="Q418" s="195"/>
      <c r="R418" s="195"/>
      <c r="S418" s="195"/>
      <c r="T418" s="195"/>
      <c r="U418" s="195"/>
      <c r="V418" s="195"/>
      <c r="W418" s="195"/>
      <c r="X418" s="195"/>
      <c r="Y418" s="195"/>
    </row>
    <row r="419" spans="1:25" ht="12.75" customHeight="1" x14ac:dyDescent="0.3">
      <c r="A419" s="195"/>
      <c r="B419" s="195"/>
      <c r="C419" s="195"/>
      <c r="D419" s="195"/>
      <c r="E419" s="195"/>
      <c r="F419" s="195"/>
      <c r="G419" s="195"/>
      <c r="H419" s="195"/>
      <c r="I419" s="195"/>
      <c r="J419" s="195"/>
      <c r="K419" s="195"/>
      <c r="L419" s="195"/>
      <c r="M419" s="195"/>
      <c r="N419" s="195"/>
      <c r="O419" s="195"/>
      <c r="P419" s="195"/>
      <c r="Q419" s="195"/>
      <c r="R419" s="195"/>
      <c r="S419" s="195"/>
      <c r="T419" s="195"/>
      <c r="U419" s="195"/>
      <c r="V419" s="195"/>
      <c r="W419" s="195"/>
      <c r="X419" s="195"/>
      <c r="Y419" s="195"/>
    </row>
    <row r="420" spans="1:25" ht="12.75" customHeight="1" x14ac:dyDescent="0.3">
      <c r="A420" s="195"/>
      <c r="B420" s="195"/>
      <c r="C420" s="195"/>
      <c r="D420" s="195"/>
      <c r="E420" s="195"/>
      <c r="F420" s="195"/>
      <c r="G420" s="195"/>
      <c r="H420" s="195"/>
      <c r="I420" s="195"/>
      <c r="J420" s="195"/>
      <c r="K420" s="195"/>
      <c r="L420" s="195"/>
      <c r="M420" s="195"/>
      <c r="N420" s="195"/>
      <c r="O420" s="195"/>
      <c r="P420" s="195"/>
      <c r="Q420" s="195"/>
      <c r="R420" s="195"/>
      <c r="S420" s="195"/>
      <c r="T420" s="195"/>
      <c r="U420" s="195"/>
      <c r="V420" s="195"/>
      <c r="W420" s="195"/>
      <c r="X420" s="195"/>
      <c r="Y420" s="195"/>
    </row>
    <row r="421" spans="1:25" ht="12.75" customHeight="1" x14ac:dyDescent="0.3">
      <c r="A421" s="195"/>
      <c r="B421" s="195"/>
      <c r="C421" s="195"/>
      <c r="D421" s="195"/>
      <c r="E421" s="195"/>
      <c r="F421" s="195"/>
      <c r="G421" s="195"/>
      <c r="H421" s="195"/>
      <c r="I421" s="195"/>
      <c r="J421" s="195"/>
      <c r="K421" s="195"/>
      <c r="L421" s="195"/>
      <c r="M421" s="195"/>
      <c r="N421" s="195"/>
      <c r="O421" s="195"/>
      <c r="P421" s="195"/>
      <c r="Q421" s="195"/>
      <c r="R421" s="195"/>
      <c r="S421" s="195"/>
      <c r="T421" s="195"/>
      <c r="U421" s="195"/>
      <c r="V421" s="195"/>
      <c r="W421" s="195"/>
      <c r="X421" s="195"/>
      <c r="Y421" s="195"/>
    </row>
    <row r="422" spans="1:25" ht="12.75" customHeight="1" x14ac:dyDescent="0.3">
      <c r="A422" s="195"/>
      <c r="B422" s="195"/>
      <c r="C422" s="195"/>
      <c r="D422" s="195"/>
      <c r="E422" s="195"/>
      <c r="F422" s="195"/>
      <c r="G422" s="195"/>
      <c r="H422" s="195"/>
      <c r="I422" s="195"/>
      <c r="J422" s="195"/>
      <c r="K422" s="195"/>
      <c r="L422" s="195"/>
      <c r="M422" s="195"/>
      <c r="N422" s="195"/>
      <c r="O422" s="195"/>
      <c r="P422" s="195"/>
      <c r="Q422" s="195"/>
      <c r="R422" s="195"/>
      <c r="S422" s="195"/>
      <c r="T422" s="195"/>
      <c r="U422" s="195"/>
      <c r="V422" s="195"/>
      <c r="W422" s="195"/>
      <c r="X422" s="195"/>
      <c r="Y422" s="195"/>
    </row>
    <row r="423" spans="1:25" ht="12.75" customHeight="1" x14ac:dyDescent="0.3">
      <c r="A423" s="195"/>
      <c r="B423" s="195"/>
      <c r="C423" s="195"/>
      <c r="D423" s="195"/>
      <c r="E423" s="195"/>
      <c r="F423" s="195"/>
      <c r="G423" s="195"/>
      <c r="H423" s="195"/>
      <c r="I423" s="195"/>
      <c r="J423" s="195"/>
      <c r="K423" s="195"/>
      <c r="L423" s="195"/>
      <c r="M423" s="195"/>
      <c r="N423" s="195"/>
      <c r="O423" s="195"/>
      <c r="P423" s="195"/>
      <c r="Q423" s="195"/>
      <c r="R423" s="195"/>
      <c r="S423" s="195"/>
      <c r="T423" s="195"/>
      <c r="U423" s="195"/>
      <c r="V423" s="195"/>
      <c r="W423" s="195"/>
      <c r="X423" s="195"/>
      <c r="Y423" s="195"/>
    </row>
    <row r="424" spans="1:25" ht="12.75" customHeight="1" x14ac:dyDescent="0.3">
      <c r="A424" s="195"/>
      <c r="B424" s="195"/>
      <c r="C424" s="195"/>
      <c r="D424" s="195"/>
      <c r="E424" s="195"/>
      <c r="F424" s="195"/>
      <c r="G424" s="195"/>
      <c r="H424" s="195"/>
      <c r="I424" s="195"/>
      <c r="J424" s="195"/>
      <c r="K424" s="195"/>
      <c r="L424" s="195"/>
      <c r="M424" s="195"/>
      <c r="N424" s="195"/>
      <c r="O424" s="195"/>
      <c r="P424" s="195"/>
      <c r="Q424" s="195"/>
      <c r="R424" s="195"/>
      <c r="S424" s="195"/>
      <c r="T424" s="195"/>
      <c r="U424" s="195"/>
      <c r="V424" s="195"/>
      <c r="W424" s="195"/>
      <c r="X424" s="195"/>
      <c r="Y424" s="195"/>
    </row>
    <row r="425" spans="1:25" ht="12.75" customHeight="1" x14ac:dyDescent="0.3">
      <c r="A425" s="195"/>
      <c r="B425" s="195"/>
      <c r="C425" s="195"/>
      <c r="D425" s="195"/>
      <c r="E425" s="195"/>
      <c r="F425" s="195"/>
      <c r="G425" s="195"/>
      <c r="H425" s="195"/>
      <c r="I425" s="195"/>
      <c r="J425" s="195"/>
      <c r="K425" s="195"/>
      <c r="L425" s="195"/>
      <c r="M425" s="195"/>
      <c r="N425" s="195"/>
      <c r="O425" s="195"/>
      <c r="P425" s="195"/>
      <c r="Q425" s="195"/>
      <c r="R425" s="195"/>
      <c r="S425" s="195"/>
      <c r="T425" s="195"/>
      <c r="U425" s="195"/>
      <c r="V425" s="195"/>
      <c r="W425" s="195"/>
      <c r="X425" s="195"/>
      <c r="Y425" s="195"/>
    </row>
    <row r="426" spans="1:25" ht="12.75" customHeight="1" x14ac:dyDescent="0.3">
      <c r="A426" s="195"/>
      <c r="B426" s="195"/>
      <c r="C426" s="195"/>
      <c r="D426" s="195"/>
      <c r="E426" s="195"/>
      <c r="F426" s="195"/>
      <c r="G426" s="195"/>
      <c r="H426" s="195"/>
      <c r="I426" s="195"/>
      <c r="J426" s="195"/>
      <c r="K426" s="195"/>
      <c r="L426" s="195"/>
      <c r="M426" s="195"/>
      <c r="N426" s="195"/>
      <c r="O426" s="195"/>
      <c r="P426" s="195"/>
      <c r="Q426" s="195"/>
      <c r="R426" s="195"/>
      <c r="S426" s="195"/>
      <c r="T426" s="195"/>
      <c r="U426" s="195"/>
      <c r="V426" s="195"/>
      <c r="W426" s="195"/>
      <c r="X426" s="195"/>
      <c r="Y426" s="195"/>
    </row>
    <row r="427" spans="1:25" ht="12.75" customHeight="1" x14ac:dyDescent="0.3">
      <c r="A427" s="195"/>
      <c r="B427" s="195"/>
      <c r="C427" s="195"/>
      <c r="D427" s="195"/>
      <c r="E427" s="195"/>
      <c r="F427" s="195"/>
      <c r="G427" s="195"/>
      <c r="H427" s="195"/>
      <c r="I427" s="195"/>
      <c r="J427" s="195"/>
      <c r="K427" s="195"/>
      <c r="L427" s="195"/>
      <c r="M427" s="195"/>
      <c r="N427" s="195"/>
      <c r="O427" s="195"/>
      <c r="P427" s="195"/>
      <c r="Q427" s="195"/>
      <c r="R427" s="195"/>
      <c r="S427" s="195"/>
      <c r="T427" s="195"/>
      <c r="U427" s="195"/>
      <c r="V427" s="195"/>
      <c r="W427" s="195"/>
      <c r="X427" s="195"/>
      <c r="Y427" s="195"/>
    </row>
    <row r="428" spans="1:25" ht="12.75" customHeight="1" x14ac:dyDescent="0.3">
      <c r="A428" s="195"/>
      <c r="B428" s="195"/>
      <c r="C428" s="195"/>
      <c r="D428" s="195"/>
      <c r="E428" s="195"/>
      <c r="F428" s="195"/>
      <c r="G428" s="195"/>
      <c r="H428" s="195"/>
      <c r="I428" s="195"/>
      <c r="J428" s="195"/>
      <c r="K428" s="195"/>
      <c r="L428" s="195"/>
      <c r="M428" s="195"/>
      <c r="N428" s="195"/>
      <c r="O428" s="195"/>
      <c r="P428" s="195"/>
      <c r="Q428" s="195"/>
      <c r="R428" s="195"/>
      <c r="S428" s="195"/>
      <c r="T428" s="195"/>
      <c r="U428" s="195"/>
      <c r="V428" s="195"/>
      <c r="W428" s="195"/>
      <c r="X428" s="195"/>
      <c r="Y428" s="195"/>
    </row>
    <row r="429" spans="1:25" ht="12.75" customHeight="1" x14ac:dyDescent="0.3">
      <c r="A429" s="195"/>
      <c r="B429" s="195"/>
      <c r="C429" s="195"/>
      <c r="D429" s="195"/>
      <c r="E429" s="195"/>
      <c r="F429" s="195"/>
      <c r="G429" s="195"/>
      <c r="H429" s="195"/>
      <c r="I429" s="195"/>
      <c r="J429" s="195"/>
      <c r="K429" s="195"/>
      <c r="L429" s="195"/>
      <c r="M429" s="195"/>
      <c r="N429" s="195"/>
      <c r="O429" s="195"/>
      <c r="P429" s="195"/>
      <c r="Q429" s="195"/>
      <c r="R429" s="195"/>
      <c r="S429" s="195"/>
      <c r="T429" s="195"/>
      <c r="U429" s="195"/>
      <c r="V429" s="195"/>
      <c r="W429" s="195"/>
      <c r="X429" s="195"/>
      <c r="Y429" s="195"/>
    </row>
    <row r="430" spans="1:25" ht="12.75" customHeight="1" x14ac:dyDescent="0.3">
      <c r="A430" s="195"/>
      <c r="B430" s="195"/>
      <c r="C430" s="195"/>
      <c r="D430" s="195"/>
      <c r="E430" s="195"/>
      <c r="F430" s="195"/>
      <c r="G430" s="195"/>
      <c r="H430" s="195"/>
      <c r="I430" s="195"/>
      <c r="J430" s="195"/>
      <c r="K430" s="195"/>
      <c r="L430" s="195"/>
      <c r="M430" s="195"/>
      <c r="N430" s="195"/>
      <c r="O430" s="195"/>
      <c r="P430" s="195"/>
      <c r="Q430" s="195"/>
      <c r="R430" s="195"/>
      <c r="S430" s="195"/>
      <c r="T430" s="195"/>
      <c r="U430" s="195"/>
      <c r="V430" s="195"/>
      <c r="W430" s="195"/>
      <c r="X430" s="195"/>
      <c r="Y430" s="195"/>
    </row>
    <row r="431" spans="1:25" ht="12.75" customHeight="1" x14ac:dyDescent="0.3">
      <c r="A431" s="195"/>
      <c r="B431" s="195"/>
      <c r="C431" s="195"/>
      <c r="D431" s="195"/>
      <c r="E431" s="195"/>
      <c r="F431" s="195"/>
      <c r="G431" s="195"/>
      <c r="H431" s="195"/>
      <c r="I431" s="195"/>
      <c r="J431" s="195"/>
      <c r="K431" s="195"/>
      <c r="L431" s="195"/>
      <c r="M431" s="195"/>
      <c r="N431" s="195"/>
      <c r="O431" s="195"/>
      <c r="P431" s="195"/>
      <c r="Q431" s="195"/>
      <c r="R431" s="195"/>
      <c r="S431" s="195"/>
      <c r="T431" s="195"/>
      <c r="U431" s="195"/>
      <c r="V431" s="195"/>
      <c r="W431" s="195"/>
      <c r="X431" s="195"/>
      <c r="Y431" s="195"/>
    </row>
    <row r="432" spans="1:25" ht="12.75" customHeight="1" x14ac:dyDescent="0.3">
      <c r="A432" s="195"/>
      <c r="B432" s="195"/>
      <c r="C432" s="195"/>
      <c r="D432" s="195"/>
      <c r="E432" s="195"/>
      <c r="F432" s="195"/>
      <c r="G432" s="195"/>
      <c r="H432" s="195"/>
      <c r="I432" s="195"/>
      <c r="J432" s="195"/>
      <c r="K432" s="195"/>
      <c r="L432" s="195"/>
      <c r="M432" s="195"/>
      <c r="N432" s="195"/>
      <c r="O432" s="195"/>
      <c r="P432" s="195"/>
      <c r="Q432" s="195"/>
      <c r="R432" s="195"/>
      <c r="S432" s="195"/>
      <c r="T432" s="195"/>
      <c r="U432" s="195"/>
      <c r="V432" s="195"/>
      <c r="W432" s="195"/>
      <c r="X432" s="195"/>
      <c r="Y432" s="195"/>
    </row>
    <row r="433" spans="1:25" ht="12.75" customHeight="1" x14ac:dyDescent="0.3">
      <c r="A433" s="195"/>
      <c r="B433" s="195"/>
      <c r="C433" s="195"/>
      <c r="D433" s="195"/>
      <c r="E433" s="195"/>
      <c r="F433" s="195"/>
      <c r="G433" s="195"/>
      <c r="H433" s="195"/>
      <c r="I433" s="195"/>
      <c r="J433" s="195"/>
      <c r="K433" s="195"/>
      <c r="L433" s="195"/>
      <c r="M433" s="195"/>
      <c r="N433" s="195"/>
      <c r="O433" s="195"/>
      <c r="P433" s="195"/>
      <c r="Q433" s="195"/>
      <c r="R433" s="195"/>
      <c r="S433" s="195"/>
      <c r="T433" s="195"/>
      <c r="U433" s="195"/>
      <c r="V433" s="195"/>
      <c r="W433" s="195"/>
      <c r="X433" s="195"/>
      <c r="Y433" s="195"/>
    </row>
    <row r="434" spans="1:25" ht="12.75" customHeight="1" x14ac:dyDescent="0.3">
      <c r="A434" s="195"/>
      <c r="B434" s="195"/>
      <c r="C434" s="195"/>
      <c r="D434" s="195"/>
      <c r="E434" s="195"/>
      <c r="F434" s="195"/>
      <c r="G434" s="195"/>
      <c r="H434" s="195"/>
      <c r="I434" s="195"/>
      <c r="J434" s="195"/>
      <c r="K434" s="195"/>
      <c r="L434" s="195"/>
      <c r="M434" s="195"/>
      <c r="N434" s="195"/>
      <c r="O434" s="195"/>
      <c r="P434" s="195"/>
      <c r="Q434" s="195"/>
      <c r="R434" s="195"/>
      <c r="S434" s="195"/>
      <c r="T434" s="195"/>
      <c r="U434" s="195"/>
      <c r="V434" s="195"/>
      <c r="W434" s="195"/>
      <c r="X434" s="195"/>
      <c r="Y434" s="195"/>
    </row>
    <row r="435" spans="1:25" ht="12.75" customHeight="1" x14ac:dyDescent="0.3">
      <c r="A435" s="195"/>
      <c r="B435" s="195"/>
      <c r="C435" s="195"/>
      <c r="D435" s="195"/>
      <c r="E435" s="195"/>
      <c r="F435" s="195"/>
      <c r="G435" s="195"/>
      <c r="H435" s="195"/>
      <c r="I435" s="195"/>
      <c r="J435" s="195"/>
      <c r="K435" s="195"/>
      <c r="L435" s="195"/>
      <c r="M435" s="195"/>
      <c r="N435" s="195"/>
      <c r="O435" s="195"/>
      <c r="P435" s="195"/>
      <c r="Q435" s="195"/>
      <c r="R435" s="195"/>
      <c r="S435" s="195"/>
      <c r="T435" s="195"/>
      <c r="U435" s="195"/>
      <c r="V435" s="195"/>
      <c r="W435" s="195"/>
      <c r="X435" s="195"/>
      <c r="Y435" s="195"/>
    </row>
    <row r="436" spans="1:25" ht="12.75" customHeight="1" x14ac:dyDescent="0.3">
      <c r="A436" s="195"/>
      <c r="B436" s="195"/>
      <c r="C436" s="195"/>
      <c r="D436" s="195"/>
      <c r="E436" s="195"/>
      <c r="F436" s="195"/>
      <c r="G436" s="195"/>
      <c r="H436" s="195"/>
      <c r="I436" s="195"/>
      <c r="J436" s="195"/>
      <c r="K436" s="195"/>
      <c r="L436" s="195"/>
      <c r="M436" s="195"/>
      <c r="N436" s="195"/>
      <c r="O436" s="195"/>
      <c r="P436" s="195"/>
      <c r="Q436" s="195"/>
      <c r="R436" s="195"/>
      <c r="S436" s="195"/>
      <c r="T436" s="195"/>
      <c r="U436" s="195"/>
      <c r="V436" s="195"/>
      <c r="W436" s="195"/>
      <c r="X436" s="195"/>
      <c r="Y436" s="195"/>
    </row>
    <row r="437" spans="1:25" ht="12.75" customHeight="1" x14ac:dyDescent="0.3">
      <c r="A437" s="195"/>
      <c r="B437" s="195"/>
      <c r="C437" s="195"/>
      <c r="D437" s="195"/>
      <c r="E437" s="195"/>
      <c r="F437" s="195"/>
      <c r="G437" s="195"/>
      <c r="H437" s="195"/>
      <c r="I437" s="195"/>
      <c r="J437" s="195"/>
      <c r="K437" s="195"/>
      <c r="L437" s="195"/>
      <c r="M437" s="195"/>
      <c r="N437" s="195"/>
      <c r="O437" s="195"/>
      <c r="P437" s="195"/>
      <c r="Q437" s="195"/>
      <c r="R437" s="195"/>
      <c r="S437" s="195"/>
      <c r="T437" s="195"/>
      <c r="U437" s="195"/>
      <c r="V437" s="195"/>
      <c r="W437" s="195"/>
      <c r="X437" s="195"/>
      <c r="Y437" s="195"/>
    </row>
    <row r="438" spans="1:25" ht="12.75" customHeight="1" x14ac:dyDescent="0.3">
      <c r="A438" s="195"/>
      <c r="B438" s="195"/>
      <c r="C438" s="195"/>
      <c r="D438" s="195"/>
      <c r="E438" s="195"/>
      <c r="F438" s="195"/>
      <c r="G438" s="195"/>
      <c r="H438" s="195"/>
      <c r="I438" s="195"/>
      <c r="J438" s="195"/>
      <c r="K438" s="195"/>
      <c r="L438" s="195"/>
      <c r="M438" s="195"/>
      <c r="N438" s="195"/>
      <c r="O438" s="195"/>
      <c r="P438" s="195"/>
      <c r="Q438" s="195"/>
      <c r="R438" s="195"/>
      <c r="S438" s="195"/>
      <c r="T438" s="195"/>
      <c r="U438" s="195"/>
      <c r="V438" s="195"/>
      <c r="W438" s="195"/>
      <c r="X438" s="195"/>
      <c r="Y438" s="195"/>
    </row>
    <row r="439" spans="1:25" ht="12.75" customHeight="1" x14ac:dyDescent="0.3">
      <c r="A439" s="195"/>
      <c r="B439" s="195"/>
      <c r="C439" s="195"/>
      <c r="D439" s="195"/>
      <c r="E439" s="195"/>
      <c r="F439" s="195"/>
      <c r="G439" s="195"/>
      <c r="H439" s="195"/>
      <c r="I439" s="195"/>
      <c r="J439" s="195"/>
      <c r="K439" s="195"/>
      <c r="L439" s="195"/>
      <c r="M439" s="195"/>
      <c r="N439" s="195"/>
      <c r="O439" s="195"/>
      <c r="P439" s="195"/>
      <c r="Q439" s="195"/>
      <c r="R439" s="195"/>
      <c r="S439" s="195"/>
      <c r="T439" s="195"/>
      <c r="U439" s="195"/>
      <c r="V439" s="195"/>
      <c r="W439" s="195"/>
      <c r="X439" s="195"/>
      <c r="Y439" s="195"/>
    </row>
    <row r="440" spans="1:25" ht="12.75" customHeight="1" x14ac:dyDescent="0.3">
      <c r="A440" s="195"/>
      <c r="B440" s="195"/>
      <c r="C440" s="195"/>
      <c r="D440" s="195"/>
      <c r="E440" s="195"/>
      <c r="F440" s="195"/>
      <c r="G440" s="195"/>
      <c r="H440" s="195"/>
      <c r="I440" s="195"/>
      <c r="J440" s="195"/>
      <c r="K440" s="195"/>
      <c r="L440" s="195"/>
      <c r="M440" s="195"/>
      <c r="N440" s="195"/>
      <c r="O440" s="195"/>
      <c r="P440" s="195"/>
      <c r="Q440" s="195"/>
      <c r="R440" s="195"/>
      <c r="S440" s="195"/>
      <c r="T440" s="195"/>
      <c r="U440" s="195"/>
      <c r="V440" s="195"/>
      <c r="W440" s="195"/>
      <c r="X440" s="195"/>
      <c r="Y440" s="195"/>
    </row>
    <row r="441" spans="1:25" ht="12.75" customHeight="1" x14ac:dyDescent="0.3">
      <c r="A441" s="195"/>
      <c r="B441" s="195"/>
      <c r="C441" s="195"/>
      <c r="D441" s="195"/>
      <c r="E441" s="195"/>
      <c r="F441" s="195"/>
      <c r="G441" s="195"/>
      <c r="H441" s="195"/>
      <c r="I441" s="195"/>
      <c r="J441" s="195"/>
      <c r="K441" s="195"/>
      <c r="L441" s="195"/>
      <c r="M441" s="195"/>
      <c r="N441" s="195"/>
      <c r="O441" s="195"/>
      <c r="P441" s="195"/>
      <c r="Q441" s="195"/>
      <c r="R441" s="195"/>
      <c r="S441" s="195"/>
      <c r="T441" s="195"/>
      <c r="U441" s="195"/>
      <c r="V441" s="195"/>
      <c r="W441" s="195"/>
      <c r="X441" s="195"/>
      <c r="Y441" s="195"/>
    </row>
    <row r="442" spans="1:25" ht="12.75" customHeight="1" x14ac:dyDescent="0.3">
      <c r="A442" s="195"/>
      <c r="B442" s="195"/>
      <c r="C442" s="195"/>
      <c r="D442" s="195"/>
      <c r="E442" s="195"/>
      <c r="F442" s="195"/>
      <c r="G442" s="195"/>
      <c r="H442" s="195"/>
      <c r="I442" s="195"/>
      <c r="J442" s="195"/>
      <c r="K442" s="195"/>
      <c r="L442" s="195"/>
      <c r="M442" s="195"/>
      <c r="N442" s="195"/>
      <c r="O442" s="195"/>
      <c r="P442" s="195"/>
      <c r="Q442" s="195"/>
      <c r="R442" s="195"/>
      <c r="S442" s="195"/>
      <c r="T442" s="195"/>
      <c r="U442" s="195"/>
      <c r="V442" s="195"/>
      <c r="W442" s="195"/>
      <c r="X442" s="195"/>
      <c r="Y442" s="195"/>
    </row>
    <row r="443" spans="1:25" ht="12.75" customHeight="1" x14ac:dyDescent="0.3">
      <c r="A443" s="195"/>
      <c r="B443" s="195"/>
      <c r="C443" s="195"/>
      <c r="D443" s="195"/>
      <c r="E443" s="195"/>
      <c r="F443" s="195"/>
      <c r="G443" s="195"/>
      <c r="H443" s="195"/>
      <c r="I443" s="195"/>
      <c r="J443" s="195"/>
      <c r="K443" s="195"/>
      <c r="L443" s="195"/>
      <c r="M443" s="195"/>
      <c r="N443" s="195"/>
      <c r="O443" s="195"/>
      <c r="P443" s="195"/>
      <c r="Q443" s="195"/>
      <c r="R443" s="195"/>
      <c r="S443" s="195"/>
      <c r="T443" s="195"/>
      <c r="U443" s="195"/>
      <c r="V443" s="195"/>
      <c r="W443" s="195"/>
      <c r="X443" s="195"/>
      <c r="Y443" s="195"/>
    </row>
    <row r="444" spans="1:25" ht="12.75" customHeight="1" x14ac:dyDescent="0.3">
      <c r="A444" s="195"/>
      <c r="B444" s="195"/>
      <c r="C444" s="195"/>
      <c r="D444" s="195"/>
      <c r="E444" s="195"/>
      <c r="F444" s="195"/>
      <c r="G444" s="195"/>
      <c r="H444" s="195"/>
      <c r="I444" s="195"/>
      <c r="J444" s="195"/>
      <c r="K444" s="195"/>
      <c r="L444" s="195"/>
      <c r="M444" s="195"/>
      <c r="N444" s="195"/>
      <c r="O444" s="195"/>
      <c r="P444" s="195"/>
      <c r="Q444" s="195"/>
      <c r="R444" s="195"/>
      <c r="S444" s="195"/>
      <c r="T444" s="195"/>
      <c r="U444" s="195"/>
      <c r="V444" s="195"/>
      <c r="W444" s="195"/>
      <c r="X444" s="195"/>
      <c r="Y444" s="195"/>
    </row>
    <row r="445" spans="1:25" ht="12.75" customHeight="1" x14ac:dyDescent="0.3">
      <c r="A445" s="195"/>
      <c r="B445" s="195"/>
      <c r="C445" s="195"/>
      <c r="D445" s="195"/>
      <c r="E445" s="195"/>
      <c r="F445" s="195"/>
      <c r="G445" s="195"/>
      <c r="H445" s="195"/>
      <c r="I445" s="195"/>
      <c r="J445" s="195"/>
      <c r="K445" s="195"/>
      <c r="L445" s="195"/>
      <c r="M445" s="195"/>
      <c r="N445" s="195"/>
      <c r="O445" s="195"/>
      <c r="P445" s="195"/>
      <c r="Q445" s="195"/>
      <c r="R445" s="195"/>
      <c r="S445" s="195"/>
      <c r="T445" s="195"/>
      <c r="U445" s="195"/>
      <c r="V445" s="195"/>
      <c r="W445" s="195"/>
      <c r="X445" s="195"/>
      <c r="Y445" s="195"/>
    </row>
    <row r="446" spans="1:25" ht="12.75" customHeight="1" x14ac:dyDescent="0.3">
      <c r="A446" s="195"/>
      <c r="B446" s="195"/>
      <c r="C446" s="195"/>
      <c r="D446" s="195"/>
      <c r="E446" s="195"/>
      <c r="F446" s="195"/>
      <c r="G446" s="195"/>
      <c r="H446" s="195"/>
      <c r="I446" s="195"/>
      <c r="J446" s="195"/>
      <c r="K446" s="195"/>
      <c r="L446" s="195"/>
      <c r="M446" s="195"/>
      <c r="N446" s="195"/>
      <c r="O446" s="195"/>
      <c r="P446" s="195"/>
      <c r="Q446" s="195"/>
      <c r="R446" s="195"/>
      <c r="S446" s="195"/>
      <c r="T446" s="195"/>
      <c r="U446" s="195"/>
      <c r="V446" s="195"/>
      <c r="W446" s="195"/>
      <c r="X446" s="195"/>
      <c r="Y446" s="195"/>
    </row>
    <row r="447" spans="1:25" ht="12.75" customHeight="1" x14ac:dyDescent="0.3">
      <c r="A447" s="195"/>
      <c r="B447" s="195"/>
      <c r="C447" s="195"/>
      <c r="D447" s="195"/>
      <c r="E447" s="195"/>
      <c r="F447" s="195"/>
      <c r="G447" s="195"/>
      <c r="H447" s="195"/>
      <c r="I447" s="195"/>
      <c r="J447" s="195"/>
      <c r="K447" s="195"/>
      <c r="L447" s="195"/>
      <c r="M447" s="195"/>
      <c r="N447" s="195"/>
      <c r="O447" s="195"/>
      <c r="P447" s="195"/>
      <c r="Q447" s="195"/>
      <c r="R447" s="195"/>
      <c r="S447" s="195"/>
      <c r="T447" s="195"/>
      <c r="U447" s="195"/>
      <c r="V447" s="195"/>
      <c r="W447" s="195"/>
      <c r="X447" s="195"/>
      <c r="Y447" s="195"/>
    </row>
    <row r="448" spans="1:25" ht="12.75" customHeight="1" x14ac:dyDescent="0.3">
      <c r="A448" s="195"/>
      <c r="B448" s="195"/>
      <c r="C448" s="195"/>
      <c r="D448" s="195"/>
      <c r="E448" s="195"/>
      <c r="F448" s="195"/>
      <c r="G448" s="195"/>
      <c r="H448" s="195"/>
      <c r="I448" s="195"/>
      <c r="J448" s="195"/>
      <c r="K448" s="195"/>
      <c r="L448" s="195"/>
      <c r="M448" s="195"/>
      <c r="N448" s="195"/>
      <c r="O448" s="195"/>
      <c r="P448" s="195"/>
      <c r="Q448" s="195"/>
      <c r="R448" s="195"/>
      <c r="S448" s="195"/>
      <c r="T448" s="195"/>
      <c r="U448" s="195"/>
      <c r="V448" s="195"/>
      <c r="W448" s="195"/>
      <c r="X448" s="195"/>
      <c r="Y448" s="195"/>
    </row>
    <row r="449" spans="1:25" ht="12.75" customHeight="1" x14ac:dyDescent="0.3">
      <c r="A449" s="195"/>
      <c r="B449" s="195"/>
      <c r="C449" s="195"/>
      <c r="D449" s="195"/>
      <c r="E449" s="195"/>
      <c r="F449" s="195"/>
      <c r="G449" s="195"/>
      <c r="H449" s="195"/>
      <c r="I449" s="195"/>
      <c r="J449" s="195"/>
      <c r="K449" s="195"/>
      <c r="L449" s="195"/>
      <c r="M449" s="195"/>
      <c r="N449" s="195"/>
      <c r="O449" s="195"/>
      <c r="P449" s="195"/>
      <c r="Q449" s="195"/>
      <c r="R449" s="195"/>
      <c r="S449" s="195"/>
      <c r="T449" s="195"/>
      <c r="U449" s="195"/>
      <c r="V449" s="195"/>
      <c r="W449" s="195"/>
      <c r="X449" s="195"/>
      <c r="Y449" s="195"/>
    </row>
    <row r="450" spans="1:25" ht="12.75" customHeight="1" x14ac:dyDescent="0.3">
      <c r="A450" s="195"/>
      <c r="B450" s="195"/>
      <c r="C450" s="195"/>
      <c r="D450" s="195"/>
      <c r="E450" s="195"/>
      <c r="F450" s="195"/>
      <c r="G450" s="195"/>
      <c r="H450" s="195"/>
      <c r="I450" s="195"/>
      <c r="J450" s="195"/>
      <c r="K450" s="195"/>
      <c r="L450" s="195"/>
      <c r="M450" s="195"/>
      <c r="N450" s="195"/>
      <c r="O450" s="195"/>
      <c r="P450" s="195"/>
      <c r="Q450" s="195"/>
      <c r="R450" s="195"/>
      <c r="S450" s="195"/>
      <c r="T450" s="195"/>
      <c r="U450" s="195"/>
      <c r="V450" s="195"/>
      <c r="W450" s="195"/>
      <c r="X450" s="195"/>
      <c r="Y450" s="195"/>
    </row>
    <row r="451" spans="1:25" ht="12.75" customHeight="1" x14ac:dyDescent="0.3">
      <c r="A451" s="195"/>
      <c r="B451" s="195"/>
      <c r="C451" s="195"/>
      <c r="D451" s="195"/>
      <c r="E451" s="195"/>
      <c r="F451" s="195"/>
      <c r="G451" s="195"/>
      <c r="H451" s="195"/>
      <c r="I451" s="195"/>
      <c r="J451" s="195"/>
      <c r="K451" s="195"/>
      <c r="L451" s="195"/>
      <c r="M451" s="195"/>
      <c r="N451" s="195"/>
      <c r="O451" s="195"/>
      <c r="P451" s="195"/>
      <c r="Q451" s="195"/>
      <c r="R451" s="195"/>
      <c r="S451" s="195"/>
      <c r="T451" s="195"/>
      <c r="U451" s="195"/>
      <c r="V451" s="195"/>
      <c r="W451" s="195"/>
      <c r="X451" s="195"/>
      <c r="Y451" s="195"/>
    </row>
    <row r="452" spans="1:25" ht="12.75" customHeight="1" x14ac:dyDescent="0.3">
      <c r="A452" s="195"/>
      <c r="B452" s="195"/>
      <c r="C452" s="195"/>
      <c r="D452" s="195"/>
      <c r="E452" s="195"/>
      <c r="F452" s="195"/>
      <c r="G452" s="195"/>
      <c r="H452" s="195"/>
      <c r="I452" s="195"/>
      <c r="J452" s="195"/>
      <c r="K452" s="195"/>
      <c r="L452" s="195"/>
      <c r="M452" s="195"/>
      <c r="N452" s="195"/>
      <c r="O452" s="195"/>
      <c r="P452" s="195"/>
      <c r="Q452" s="195"/>
      <c r="R452" s="195"/>
      <c r="S452" s="195"/>
      <c r="T452" s="195"/>
      <c r="U452" s="195"/>
      <c r="V452" s="195"/>
      <c r="W452" s="195"/>
      <c r="X452" s="195"/>
      <c r="Y452" s="195"/>
    </row>
    <row r="453" spans="1:25" ht="12.75" customHeight="1" x14ac:dyDescent="0.3">
      <c r="A453" s="195"/>
      <c r="B453" s="195"/>
      <c r="C453" s="195"/>
      <c r="D453" s="195"/>
      <c r="E453" s="195"/>
      <c r="F453" s="195"/>
      <c r="G453" s="195"/>
      <c r="H453" s="195"/>
      <c r="I453" s="195"/>
      <c r="J453" s="195"/>
      <c r="K453" s="195"/>
      <c r="L453" s="195"/>
      <c r="M453" s="195"/>
      <c r="N453" s="195"/>
      <c r="O453" s="195"/>
      <c r="P453" s="195"/>
      <c r="Q453" s="195"/>
      <c r="R453" s="195"/>
      <c r="S453" s="195"/>
      <c r="T453" s="195"/>
      <c r="U453" s="195"/>
      <c r="V453" s="195"/>
      <c r="W453" s="195"/>
      <c r="X453" s="195"/>
      <c r="Y453" s="195"/>
    </row>
    <row r="454" spans="1:25" ht="12.75" customHeight="1" x14ac:dyDescent="0.3">
      <c r="A454" s="195"/>
      <c r="B454" s="195"/>
      <c r="C454" s="195"/>
      <c r="D454" s="195"/>
      <c r="E454" s="195"/>
      <c r="F454" s="195"/>
      <c r="G454" s="195"/>
      <c r="H454" s="195"/>
      <c r="I454" s="195"/>
      <c r="J454" s="195"/>
      <c r="K454" s="195"/>
      <c r="L454" s="195"/>
      <c r="M454" s="195"/>
      <c r="N454" s="195"/>
      <c r="O454" s="195"/>
      <c r="P454" s="195"/>
      <c r="Q454" s="195"/>
      <c r="R454" s="195"/>
      <c r="S454" s="195"/>
      <c r="T454" s="195"/>
      <c r="U454" s="195"/>
      <c r="V454" s="195"/>
      <c r="W454" s="195"/>
      <c r="X454" s="195"/>
      <c r="Y454" s="195"/>
    </row>
    <row r="455" spans="1:25" ht="12.75" customHeight="1" x14ac:dyDescent="0.3">
      <c r="A455" s="195"/>
      <c r="B455" s="195"/>
      <c r="C455" s="195"/>
      <c r="D455" s="195"/>
      <c r="E455" s="195"/>
      <c r="F455" s="195"/>
      <c r="G455" s="195"/>
      <c r="H455" s="195"/>
      <c r="I455" s="195"/>
      <c r="J455" s="195"/>
      <c r="K455" s="195"/>
      <c r="L455" s="195"/>
      <c r="M455" s="195"/>
      <c r="N455" s="195"/>
      <c r="O455" s="195"/>
      <c r="P455" s="195"/>
      <c r="Q455" s="195"/>
      <c r="R455" s="195"/>
      <c r="S455" s="195"/>
      <c r="T455" s="195"/>
      <c r="U455" s="195"/>
      <c r="V455" s="195"/>
      <c r="W455" s="195"/>
      <c r="X455" s="195"/>
      <c r="Y455" s="195"/>
    </row>
    <row r="456" spans="1:25" ht="12.75" customHeight="1" x14ac:dyDescent="0.3">
      <c r="A456" s="195"/>
      <c r="B456" s="195"/>
      <c r="C456" s="195"/>
      <c r="D456" s="195"/>
      <c r="E456" s="195"/>
      <c r="F456" s="195"/>
      <c r="G456" s="195"/>
      <c r="H456" s="195"/>
      <c r="I456" s="195"/>
      <c r="J456" s="195"/>
      <c r="K456" s="195"/>
      <c r="L456" s="195"/>
      <c r="M456" s="195"/>
      <c r="N456" s="195"/>
      <c r="O456" s="195"/>
      <c r="P456" s="195"/>
      <c r="Q456" s="195"/>
      <c r="R456" s="195"/>
      <c r="S456" s="195"/>
      <c r="T456" s="195"/>
      <c r="U456" s="195"/>
      <c r="V456" s="195"/>
      <c r="W456" s="195"/>
      <c r="X456" s="195"/>
      <c r="Y456" s="195"/>
    </row>
    <row r="457" spans="1:25" ht="12.75" customHeight="1" x14ac:dyDescent="0.3">
      <c r="A457" s="195"/>
      <c r="B457" s="195"/>
      <c r="C457" s="195"/>
      <c r="D457" s="195"/>
      <c r="E457" s="195"/>
      <c r="F457" s="195"/>
      <c r="G457" s="195"/>
      <c r="H457" s="195"/>
      <c r="I457" s="195"/>
      <c r="J457" s="195"/>
      <c r="K457" s="195"/>
      <c r="L457" s="195"/>
      <c r="M457" s="195"/>
      <c r="N457" s="195"/>
      <c r="O457" s="195"/>
      <c r="P457" s="195"/>
      <c r="Q457" s="195"/>
      <c r="R457" s="195"/>
      <c r="S457" s="195"/>
      <c r="T457" s="195"/>
      <c r="U457" s="195"/>
      <c r="V457" s="195"/>
      <c r="W457" s="195"/>
      <c r="X457" s="195"/>
      <c r="Y457" s="195"/>
    </row>
    <row r="458" spans="1:25" ht="12.75" customHeight="1" x14ac:dyDescent="0.3">
      <c r="A458" s="195"/>
      <c r="B458" s="195"/>
      <c r="C458" s="195"/>
      <c r="D458" s="195"/>
      <c r="E458" s="195"/>
      <c r="F458" s="195"/>
      <c r="G458" s="195"/>
      <c r="H458" s="195"/>
      <c r="I458" s="195"/>
      <c r="J458" s="195"/>
      <c r="K458" s="195"/>
      <c r="L458" s="195"/>
      <c r="M458" s="195"/>
      <c r="N458" s="195"/>
      <c r="O458" s="195"/>
      <c r="P458" s="195"/>
      <c r="Q458" s="195"/>
      <c r="R458" s="195"/>
      <c r="S458" s="195"/>
      <c r="T458" s="195"/>
      <c r="U458" s="195"/>
      <c r="V458" s="195"/>
      <c r="W458" s="195"/>
      <c r="X458" s="195"/>
      <c r="Y458" s="195"/>
    </row>
    <row r="459" spans="1:25" ht="12.75" customHeight="1" x14ac:dyDescent="0.3">
      <c r="A459" s="195"/>
      <c r="B459" s="195"/>
      <c r="C459" s="195"/>
      <c r="D459" s="195"/>
      <c r="E459" s="195"/>
      <c r="F459" s="195"/>
      <c r="G459" s="195"/>
      <c r="H459" s="195"/>
      <c r="I459" s="195"/>
      <c r="J459" s="195"/>
      <c r="K459" s="195"/>
      <c r="L459" s="195"/>
      <c r="M459" s="195"/>
      <c r="N459" s="195"/>
      <c r="O459" s="195"/>
      <c r="P459" s="195"/>
      <c r="Q459" s="195"/>
      <c r="R459" s="195"/>
      <c r="S459" s="195"/>
      <c r="T459" s="195"/>
      <c r="U459" s="195"/>
      <c r="V459" s="195"/>
      <c r="W459" s="195"/>
      <c r="X459" s="195"/>
      <c r="Y459" s="195"/>
    </row>
    <row r="460" spans="1:25" ht="12.75" customHeight="1" x14ac:dyDescent="0.3">
      <c r="A460" s="195"/>
      <c r="B460" s="195"/>
      <c r="C460" s="195"/>
      <c r="D460" s="195"/>
      <c r="E460" s="195"/>
      <c r="F460" s="195"/>
      <c r="G460" s="195"/>
      <c r="H460" s="195"/>
      <c r="I460" s="195"/>
      <c r="J460" s="195"/>
      <c r="K460" s="195"/>
      <c r="L460" s="195"/>
      <c r="M460" s="195"/>
      <c r="N460" s="195"/>
      <c r="O460" s="195"/>
      <c r="P460" s="195"/>
      <c r="Q460" s="195"/>
      <c r="R460" s="195"/>
      <c r="S460" s="195"/>
      <c r="T460" s="195"/>
      <c r="U460" s="195"/>
      <c r="V460" s="195"/>
      <c r="W460" s="195"/>
      <c r="X460" s="195"/>
      <c r="Y460" s="195"/>
    </row>
    <row r="461" spans="1:25" ht="12.75" customHeight="1" x14ac:dyDescent="0.3">
      <c r="A461" s="195"/>
      <c r="B461" s="195"/>
      <c r="C461" s="195"/>
      <c r="D461" s="195"/>
      <c r="E461" s="195"/>
      <c r="F461" s="195"/>
      <c r="G461" s="195"/>
      <c r="H461" s="195"/>
      <c r="I461" s="195"/>
      <c r="J461" s="195"/>
      <c r="K461" s="195"/>
      <c r="L461" s="195"/>
      <c r="M461" s="195"/>
      <c r="N461" s="195"/>
      <c r="O461" s="195"/>
      <c r="P461" s="195"/>
      <c r="Q461" s="195"/>
      <c r="R461" s="195"/>
      <c r="S461" s="195"/>
      <c r="T461" s="195"/>
      <c r="U461" s="195"/>
      <c r="V461" s="195"/>
      <c r="W461" s="195"/>
      <c r="X461" s="195"/>
      <c r="Y461" s="195"/>
    </row>
    <row r="462" spans="1:25" ht="12.75" customHeight="1" x14ac:dyDescent="0.3">
      <c r="A462" s="195"/>
      <c r="B462" s="195"/>
      <c r="C462" s="195"/>
      <c r="D462" s="195"/>
      <c r="E462" s="195"/>
      <c r="F462" s="195"/>
      <c r="G462" s="195"/>
      <c r="H462" s="195"/>
      <c r="I462" s="195"/>
      <c r="J462" s="195"/>
      <c r="K462" s="195"/>
      <c r="L462" s="195"/>
      <c r="M462" s="195"/>
      <c r="N462" s="195"/>
      <c r="O462" s="195"/>
      <c r="P462" s="195"/>
      <c r="Q462" s="195"/>
      <c r="R462" s="195"/>
      <c r="S462" s="195"/>
      <c r="T462" s="195"/>
      <c r="U462" s="195"/>
      <c r="V462" s="195"/>
      <c r="W462" s="195"/>
      <c r="X462" s="195"/>
      <c r="Y462" s="195"/>
    </row>
    <row r="463" spans="1:25" ht="12.75" customHeight="1" x14ac:dyDescent="0.3">
      <c r="A463" s="195"/>
      <c r="B463" s="195"/>
      <c r="C463" s="195"/>
      <c r="D463" s="195"/>
      <c r="E463" s="195"/>
      <c r="F463" s="195"/>
      <c r="G463" s="195"/>
      <c r="H463" s="195"/>
      <c r="I463" s="195"/>
      <c r="J463" s="195"/>
      <c r="K463" s="195"/>
      <c r="L463" s="195"/>
      <c r="M463" s="195"/>
      <c r="N463" s="195"/>
      <c r="O463" s="195"/>
      <c r="P463" s="195"/>
      <c r="Q463" s="195"/>
      <c r="R463" s="195"/>
      <c r="S463" s="195"/>
      <c r="T463" s="195"/>
      <c r="U463" s="195"/>
      <c r="V463" s="195"/>
      <c r="W463" s="195"/>
      <c r="X463" s="195"/>
      <c r="Y463" s="195"/>
    </row>
    <row r="464" spans="1:25" ht="12.75" customHeight="1" x14ac:dyDescent="0.3">
      <c r="A464" s="195"/>
      <c r="B464" s="195"/>
      <c r="C464" s="195"/>
      <c r="D464" s="195"/>
      <c r="E464" s="195"/>
      <c r="F464" s="195"/>
      <c r="G464" s="195"/>
      <c r="H464" s="195"/>
      <c r="I464" s="195"/>
      <c r="J464" s="195"/>
      <c r="K464" s="195"/>
      <c r="L464" s="195"/>
      <c r="M464" s="195"/>
      <c r="N464" s="195"/>
      <c r="O464" s="195"/>
      <c r="P464" s="195"/>
      <c r="Q464" s="195"/>
      <c r="R464" s="195"/>
      <c r="S464" s="195"/>
      <c r="T464" s="195"/>
      <c r="U464" s="195"/>
      <c r="V464" s="195"/>
      <c r="W464" s="195"/>
      <c r="X464" s="195"/>
      <c r="Y464" s="195"/>
    </row>
    <row r="465" spans="1:25" ht="12.75" customHeight="1" x14ac:dyDescent="0.3">
      <c r="A465" s="195"/>
      <c r="B465" s="195"/>
      <c r="C465" s="195"/>
      <c r="D465" s="195"/>
      <c r="E465" s="195"/>
      <c r="F465" s="195"/>
      <c r="G465" s="195"/>
      <c r="H465" s="195"/>
      <c r="I465" s="195"/>
      <c r="J465" s="195"/>
      <c r="K465" s="195"/>
      <c r="L465" s="195"/>
      <c r="M465" s="195"/>
      <c r="N465" s="195"/>
      <c r="O465" s="195"/>
      <c r="P465" s="195"/>
      <c r="Q465" s="195"/>
      <c r="R465" s="195"/>
      <c r="S465" s="195"/>
      <c r="T465" s="195"/>
      <c r="U465" s="195"/>
      <c r="V465" s="195"/>
      <c r="W465" s="195"/>
      <c r="X465" s="195"/>
      <c r="Y465" s="195"/>
    </row>
    <row r="466" spans="1:25" ht="12.75" customHeight="1" x14ac:dyDescent="0.3">
      <c r="A466" s="195"/>
      <c r="B466" s="195"/>
      <c r="C466" s="195"/>
      <c r="D466" s="195"/>
      <c r="E466" s="195"/>
      <c r="F466" s="195"/>
      <c r="G466" s="195"/>
      <c r="H466" s="195"/>
      <c r="I466" s="195"/>
      <c r="J466" s="195"/>
      <c r="K466" s="195"/>
      <c r="L466" s="195"/>
      <c r="M466" s="195"/>
      <c r="N466" s="195"/>
      <c r="O466" s="195"/>
      <c r="P466" s="195"/>
      <c r="Q466" s="195"/>
      <c r="R466" s="195"/>
      <c r="S466" s="195"/>
      <c r="T466" s="195"/>
      <c r="U466" s="195"/>
      <c r="V466" s="195"/>
      <c r="W466" s="195"/>
      <c r="X466" s="195"/>
      <c r="Y466" s="195"/>
    </row>
    <row r="467" spans="1:25" ht="12.75" customHeight="1" x14ac:dyDescent="0.3">
      <c r="A467" s="195"/>
      <c r="B467" s="195"/>
      <c r="C467" s="195"/>
      <c r="D467" s="195"/>
      <c r="E467" s="195"/>
      <c r="F467" s="195"/>
      <c r="G467" s="195"/>
      <c r="H467" s="195"/>
      <c r="I467" s="195"/>
      <c r="J467" s="195"/>
      <c r="K467" s="195"/>
      <c r="L467" s="195"/>
      <c r="M467" s="195"/>
      <c r="N467" s="195"/>
      <c r="O467" s="195"/>
      <c r="P467" s="195"/>
      <c r="Q467" s="195"/>
      <c r="R467" s="195"/>
      <c r="S467" s="195"/>
      <c r="T467" s="195"/>
      <c r="U467" s="195"/>
      <c r="V467" s="195"/>
      <c r="W467" s="195"/>
      <c r="X467" s="195"/>
      <c r="Y467" s="195"/>
    </row>
    <row r="468" spans="1:25" ht="12.75" customHeight="1" x14ac:dyDescent="0.3">
      <c r="A468" s="195"/>
      <c r="B468" s="195"/>
      <c r="C468" s="195"/>
      <c r="D468" s="195"/>
      <c r="E468" s="195"/>
      <c r="F468" s="195"/>
      <c r="G468" s="195"/>
      <c r="H468" s="195"/>
      <c r="I468" s="195"/>
      <c r="J468" s="195"/>
      <c r="K468" s="195"/>
      <c r="L468" s="195"/>
      <c r="M468" s="195"/>
      <c r="N468" s="195"/>
      <c r="O468" s="195"/>
      <c r="P468" s="195"/>
      <c r="Q468" s="195"/>
      <c r="R468" s="195"/>
      <c r="S468" s="195"/>
      <c r="T468" s="195"/>
      <c r="U468" s="195"/>
      <c r="V468" s="195"/>
      <c r="W468" s="195"/>
      <c r="X468" s="195"/>
      <c r="Y468" s="195"/>
    </row>
    <row r="469" spans="1:25" ht="12.75" customHeight="1" x14ac:dyDescent="0.3">
      <c r="A469" s="195"/>
      <c r="B469" s="195"/>
      <c r="C469" s="195"/>
      <c r="D469" s="195"/>
      <c r="E469" s="195"/>
      <c r="F469" s="195"/>
      <c r="G469" s="195"/>
      <c r="H469" s="195"/>
      <c r="I469" s="195"/>
      <c r="J469" s="195"/>
      <c r="K469" s="195"/>
      <c r="L469" s="195"/>
      <c r="M469" s="195"/>
      <c r="N469" s="195"/>
      <c r="O469" s="195"/>
      <c r="P469" s="195"/>
      <c r="Q469" s="195"/>
      <c r="R469" s="195"/>
      <c r="S469" s="195"/>
      <c r="T469" s="195"/>
      <c r="U469" s="195"/>
      <c r="V469" s="195"/>
      <c r="W469" s="195"/>
      <c r="X469" s="195"/>
      <c r="Y469" s="195"/>
    </row>
    <row r="470" spans="1:25" ht="12.75" customHeight="1" x14ac:dyDescent="0.3">
      <c r="A470" s="195"/>
      <c r="B470" s="195"/>
      <c r="C470" s="195"/>
      <c r="D470" s="195"/>
      <c r="E470" s="195"/>
      <c r="F470" s="195"/>
      <c r="G470" s="195"/>
      <c r="H470" s="195"/>
      <c r="I470" s="195"/>
      <c r="J470" s="195"/>
      <c r="K470" s="195"/>
      <c r="L470" s="195"/>
      <c r="M470" s="195"/>
      <c r="N470" s="195"/>
      <c r="O470" s="195"/>
      <c r="P470" s="195"/>
      <c r="Q470" s="195"/>
      <c r="R470" s="195"/>
      <c r="S470" s="195"/>
      <c r="T470" s="195"/>
      <c r="U470" s="195"/>
      <c r="V470" s="195"/>
      <c r="W470" s="195"/>
      <c r="X470" s="195"/>
      <c r="Y470" s="195"/>
    </row>
    <row r="471" spans="1:25" ht="12.75" customHeight="1" x14ac:dyDescent="0.3">
      <c r="A471" s="195"/>
      <c r="B471" s="195"/>
      <c r="C471" s="195"/>
      <c r="D471" s="195"/>
      <c r="E471" s="195"/>
      <c r="F471" s="195"/>
      <c r="G471" s="195"/>
      <c r="H471" s="195"/>
      <c r="I471" s="195"/>
      <c r="J471" s="195"/>
      <c r="K471" s="195"/>
      <c r="L471" s="195"/>
      <c r="M471" s="195"/>
      <c r="N471" s="195"/>
      <c r="O471" s="195"/>
      <c r="P471" s="195"/>
      <c r="Q471" s="195"/>
      <c r="R471" s="195"/>
      <c r="S471" s="195"/>
      <c r="T471" s="195"/>
      <c r="U471" s="195"/>
      <c r="V471" s="195"/>
      <c r="W471" s="195"/>
      <c r="X471" s="195"/>
      <c r="Y471" s="195"/>
    </row>
    <row r="472" spans="1:25" ht="12.75" customHeight="1" x14ac:dyDescent="0.3">
      <c r="A472" s="195"/>
      <c r="B472" s="195"/>
      <c r="C472" s="195"/>
      <c r="D472" s="195"/>
      <c r="E472" s="195"/>
      <c r="F472" s="195"/>
      <c r="G472" s="195"/>
      <c r="H472" s="195"/>
      <c r="I472" s="195"/>
      <c r="J472" s="195"/>
      <c r="K472" s="195"/>
      <c r="L472" s="195"/>
      <c r="M472" s="195"/>
      <c r="N472" s="195"/>
      <c r="O472" s="195"/>
      <c r="P472" s="195"/>
      <c r="Q472" s="195"/>
      <c r="R472" s="195"/>
      <c r="S472" s="195"/>
      <c r="T472" s="195"/>
      <c r="U472" s="195"/>
      <c r="V472" s="195"/>
      <c r="W472" s="195"/>
      <c r="X472" s="195"/>
      <c r="Y472" s="195"/>
    </row>
    <row r="473" spans="1:25" ht="12.75" customHeight="1" x14ac:dyDescent="0.3">
      <c r="A473" s="195"/>
      <c r="B473" s="195"/>
      <c r="C473" s="195"/>
      <c r="D473" s="195"/>
      <c r="E473" s="195"/>
      <c r="F473" s="195"/>
      <c r="G473" s="195"/>
      <c r="H473" s="195"/>
      <c r="I473" s="195"/>
      <c r="J473" s="195"/>
      <c r="K473" s="195"/>
      <c r="L473" s="195"/>
      <c r="M473" s="195"/>
      <c r="N473" s="195"/>
      <c r="O473" s="195"/>
      <c r="P473" s="195"/>
      <c r="Q473" s="195"/>
      <c r="R473" s="195"/>
      <c r="S473" s="195"/>
      <c r="T473" s="195"/>
      <c r="U473" s="195"/>
      <c r="V473" s="195"/>
      <c r="W473" s="195"/>
      <c r="X473" s="195"/>
      <c r="Y473" s="195"/>
    </row>
    <row r="474" spans="1:25" ht="12.75" customHeight="1" x14ac:dyDescent="0.3">
      <c r="A474" s="195"/>
      <c r="B474" s="195"/>
      <c r="C474" s="195"/>
      <c r="D474" s="195"/>
      <c r="E474" s="195"/>
      <c r="F474" s="195"/>
      <c r="G474" s="195"/>
      <c r="H474" s="195"/>
      <c r="I474" s="195"/>
      <c r="J474" s="195"/>
      <c r="K474" s="195"/>
      <c r="L474" s="195"/>
      <c r="M474" s="195"/>
      <c r="N474" s="195"/>
      <c r="O474" s="195"/>
      <c r="P474" s="195"/>
      <c r="Q474" s="195"/>
      <c r="R474" s="195"/>
      <c r="S474" s="195"/>
      <c r="T474" s="195"/>
      <c r="U474" s="195"/>
      <c r="V474" s="195"/>
      <c r="W474" s="195"/>
      <c r="X474" s="195"/>
      <c r="Y474" s="195"/>
    </row>
    <row r="475" spans="1:25" ht="12.75" customHeight="1" x14ac:dyDescent="0.3">
      <c r="A475" s="195"/>
      <c r="B475" s="195"/>
      <c r="C475" s="195"/>
      <c r="D475" s="195"/>
      <c r="E475" s="195"/>
      <c r="F475" s="195"/>
      <c r="G475" s="195"/>
      <c r="H475" s="195"/>
      <c r="I475" s="195"/>
      <c r="J475" s="195"/>
      <c r="K475" s="195"/>
      <c r="L475" s="195"/>
      <c r="M475" s="195"/>
      <c r="N475" s="195"/>
      <c r="O475" s="195"/>
      <c r="P475" s="195"/>
      <c r="Q475" s="195"/>
      <c r="R475" s="195"/>
      <c r="S475" s="195"/>
      <c r="T475" s="195"/>
      <c r="U475" s="195"/>
      <c r="V475" s="195"/>
      <c r="W475" s="195"/>
      <c r="X475" s="195"/>
      <c r="Y475" s="195"/>
    </row>
    <row r="476" spans="1:25" ht="12.75" customHeight="1" x14ac:dyDescent="0.3">
      <c r="A476" s="195"/>
      <c r="B476" s="195"/>
      <c r="C476" s="195"/>
      <c r="D476" s="195"/>
      <c r="E476" s="195"/>
      <c r="F476" s="195"/>
      <c r="G476" s="195"/>
      <c r="H476" s="195"/>
      <c r="I476" s="195"/>
      <c r="J476" s="195"/>
      <c r="K476" s="195"/>
      <c r="L476" s="195"/>
      <c r="M476" s="195"/>
      <c r="N476" s="195"/>
      <c r="O476" s="195"/>
      <c r="P476" s="195"/>
      <c r="Q476" s="195"/>
      <c r="R476" s="195"/>
      <c r="S476" s="195"/>
      <c r="T476" s="195"/>
      <c r="U476" s="195"/>
      <c r="V476" s="195"/>
      <c r="W476" s="195"/>
      <c r="X476" s="195"/>
      <c r="Y476" s="195"/>
    </row>
    <row r="477" spans="1:25" ht="12.75" customHeight="1" x14ac:dyDescent="0.3">
      <c r="A477" s="195"/>
      <c r="B477" s="195"/>
      <c r="C477" s="195"/>
      <c r="D477" s="195"/>
      <c r="E477" s="195"/>
      <c r="F477" s="195"/>
      <c r="G477" s="195"/>
      <c r="H477" s="195"/>
      <c r="I477" s="195"/>
      <c r="J477" s="195"/>
      <c r="K477" s="195"/>
      <c r="L477" s="195"/>
      <c r="M477" s="195"/>
      <c r="N477" s="195"/>
      <c r="O477" s="195"/>
      <c r="P477" s="195"/>
      <c r="Q477" s="195"/>
      <c r="R477" s="195"/>
      <c r="S477" s="195"/>
      <c r="T477" s="195"/>
      <c r="U477" s="195"/>
      <c r="V477" s="195"/>
      <c r="W477" s="195"/>
      <c r="X477" s="195"/>
      <c r="Y477" s="195"/>
    </row>
    <row r="478" spans="1:25" ht="12.75" customHeight="1" x14ac:dyDescent="0.3">
      <c r="A478" s="195"/>
      <c r="B478" s="195"/>
      <c r="C478" s="195"/>
      <c r="D478" s="195"/>
      <c r="E478" s="195"/>
      <c r="F478" s="195"/>
      <c r="G478" s="195"/>
      <c r="H478" s="195"/>
      <c r="I478" s="195"/>
      <c r="J478" s="195"/>
      <c r="K478" s="195"/>
      <c r="L478" s="195"/>
      <c r="M478" s="195"/>
      <c r="N478" s="195"/>
      <c r="O478" s="195"/>
      <c r="P478" s="195"/>
      <c r="Q478" s="195"/>
      <c r="R478" s="195"/>
      <c r="S478" s="195"/>
      <c r="T478" s="195"/>
      <c r="U478" s="195"/>
      <c r="V478" s="195"/>
      <c r="W478" s="195"/>
      <c r="X478" s="195"/>
      <c r="Y478" s="195"/>
    </row>
    <row r="479" spans="1:25" ht="12.75" customHeight="1" x14ac:dyDescent="0.3">
      <c r="A479" s="195"/>
      <c r="B479" s="195"/>
      <c r="C479" s="195"/>
      <c r="D479" s="195"/>
      <c r="E479" s="195"/>
      <c r="F479" s="195"/>
      <c r="G479" s="195"/>
      <c r="H479" s="195"/>
      <c r="I479" s="195"/>
      <c r="J479" s="195"/>
      <c r="K479" s="195"/>
      <c r="L479" s="195"/>
      <c r="M479" s="195"/>
      <c r="N479" s="195"/>
      <c r="O479" s="195"/>
      <c r="P479" s="195"/>
      <c r="Q479" s="195"/>
      <c r="R479" s="195"/>
      <c r="S479" s="195"/>
      <c r="T479" s="195"/>
      <c r="U479" s="195"/>
      <c r="V479" s="195"/>
      <c r="W479" s="195"/>
      <c r="X479" s="195"/>
      <c r="Y479" s="195"/>
    </row>
    <row r="480" spans="1:25" ht="12.75" customHeight="1" x14ac:dyDescent="0.3">
      <c r="A480" s="195"/>
      <c r="B480" s="195"/>
      <c r="C480" s="195"/>
      <c r="D480" s="195"/>
      <c r="E480" s="195"/>
      <c r="F480" s="195"/>
      <c r="G480" s="195"/>
      <c r="H480" s="195"/>
      <c r="I480" s="195"/>
      <c r="J480" s="195"/>
      <c r="K480" s="195"/>
      <c r="L480" s="195"/>
      <c r="M480" s="195"/>
      <c r="N480" s="195"/>
      <c r="O480" s="195"/>
      <c r="P480" s="195"/>
      <c r="Q480" s="195"/>
      <c r="R480" s="195"/>
      <c r="S480" s="195"/>
      <c r="T480" s="195"/>
      <c r="U480" s="195"/>
      <c r="V480" s="195"/>
      <c r="W480" s="195"/>
      <c r="X480" s="195"/>
      <c r="Y480" s="195"/>
    </row>
    <row r="481" spans="1:25" ht="12.75" customHeight="1" x14ac:dyDescent="0.3">
      <c r="A481" s="195"/>
      <c r="B481" s="195"/>
      <c r="C481" s="195"/>
      <c r="D481" s="195"/>
      <c r="E481" s="195"/>
      <c r="F481" s="195"/>
      <c r="G481" s="195"/>
      <c r="H481" s="195"/>
      <c r="I481" s="195"/>
      <c r="J481" s="195"/>
      <c r="K481" s="195"/>
      <c r="L481" s="195"/>
      <c r="M481" s="195"/>
      <c r="N481" s="195"/>
      <c r="O481" s="195"/>
      <c r="P481" s="195"/>
      <c r="Q481" s="195"/>
      <c r="R481" s="195"/>
      <c r="S481" s="195"/>
      <c r="T481" s="195"/>
      <c r="U481" s="195"/>
      <c r="V481" s="195"/>
      <c r="W481" s="195"/>
      <c r="X481" s="195"/>
      <c r="Y481" s="195"/>
    </row>
    <row r="482" spans="1:25" ht="12.75" customHeight="1" x14ac:dyDescent="0.3">
      <c r="A482" s="195"/>
      <c r="B482" s="195"/>
      <c r="C482" s="195"/>
      <c r="D482" s="195"/>
      <c r="E482" s="195"/>
      <c r="F482" s="195"/>
      <c r="G482" s="195"/>
      <c r="H482" s="195"/>
      <c r="I482" s="195"/>
      <c r="J482" s="195"/>
      <c r="K482" s="195"/>
      <c r="L482" s="195"/>
      <c r="M482" s="195"/>
      <c r="N482" s="195"/>
      <c r="O482" s="195"/>
      <c r="P482" s="195"/>
      <c r="Q482" s="195"/>
      <c r="R482" s="195"/>
      <c r="S482" s="195"/>
      <c r="T482" s="195"/>
      <c r="U482" s="195"/>
      <c r="V482" s="195"/>
      <c r="W482" s="195"/>
      <c r="X482" s="195"/>
      <c r="Y482" s="195"/>
    </row>
    <row r="483" spans="1:25" ht="12.75" customHeight="1" x14ac:dyDescent="0.3">
      <c r="A483" s="195"/>
      <c r="B483" s="195"/>
      <c r="C483" s="195"/>
      <c r="D483" s="195"/>
      <c r="E483" s="195"/>
      <c r="F483" s="195"/>
      <c r="G483" s="195"/>
      <c r="H483" s="195"/>
      <c r="I483" s="195"/>
      <c r="J483" s="195"/>
      <c r="K483" s="195"/>
      <c r="L483" s="195"/>
      <c r="M483" s="195"/>
      <c r="N483" s="195"/>
      <c r="O483" s="195"/>
      <c r="P483" s="195"/>
      <c r="Q483" s="195"/>
      <c r="R483" s="195"/>
      <c r="S483" s="195"/>
      <c r="T483" s="195"/>
      <c r="U483" s="195"/>
      <c r="V483" s="195"/>
      <c r="W483" s="195"/>
      <c r="X483" s="195"/>
      <c r="Y483" s="195"/>
    </row>
    <row r="484" spans="1:25" ht="12.75" customHeight="1" x14ac:dyDescent="0.3">
      <c r="A484" s="195"/>
      <c r="B484" s="195"/>
      <c r="C484" s="195"/>
      <c r="D484" s="195"/>
      <c r="E484" s="195"/>
      <c r="F484" s="195"/>
      <c r="G484" s="195"/>
      <c r="H484" s="195"/>
      <c r="I484" s="195"/>
      <c r="J484" s="195"/>
      <c r="K484" s="195"/>
      <c r="L484" s="195"/>
      <c r="M484" s="195"/>
      <c r="N484" s="195"/>
      <c r="O484" s="195"/>
      <c r="P484" s="195"/>
      <c r="Q484" s="195"/>
      <c r="R484" s="195"/>
      <c r="S484" s="195"/>
      <c r="T484" s="195"/>
      <c r="U484" s="195"/>
      <c r="V484" s="195"/>
      <c r="W484" s="195"/>
      <c r="X484" s="195"/>
      <c r="Y484" s="195"/>
    </row>
    <row r="485" spans="1:25" ht="12.75" customHeight="1" x14ac:dyDescent="0.3">
      <c r="A485" s="195"/>
      <c r="B485" s="195"/>
      <c r="C485" s="195"/>
      <c r="D485" s="195"/>
      <c r="E485" s="195"/>
      <c r="F485" s="195"/>
      <c r="G485" s="195"/>
      <c r="H485" s="195"/>
      <c r="I485" s="195"/>
      <c r="J485" s="195"/>
      <c r="K485" s="195"/>
      <c r="L485" s="195"/>
      <c r="M485" s="195"/>
      <c r="N485" s="195"/>
      <c r="O485" s="195"/>
      <c r="P485" s="195"/>
      <c r="Q485" s="195"/>
      <c r="R485" s="195"/>
      <c r="S485" s="195"/>
      <c r="T485" s="195"/>
      <c r="U485" s="195"/>
      <c r="V485" s="195"/>
      <c r="W485" s="195"/>
      <c r="X485" s="195"/>
      <c r="Y485" s="195"/>
    </row>
    <row r="486" spans="1:25" ht="12.75" customHeight="1" x14ac:dyDescent="0.3">
      <c r="A486" s="195"/>
      <c r="B486" s="195"/>
      <c r="C486" s="195"/>
      <c r="D486" s="195"/>
      <c r="E486" s="195"/>
      <c r="F486" s="195"/>
      <c r="G486" s="195"/>
      <c r="H486" s="195"/>
      <c r="I486" s="195"/>
      <c r="J486" s="195"/>
      <c r="K486" s="195"/>
      <c r="L486" s="195"/>
      <c r="M486" s="195"/>
      <c r="N486" s="195"/>
      <c r="O486" s="195"/>
      <c r="P486" s="195"/>
      <c r="Q486" s="195"/>
      <c r="R486" s="195"/>
      <c r="S486" s="195"/>
      <c r="T486" s="195"/>
      <c r="U486" s="195"/>
      <c r="V486" s="195"/>
      <c r="W486" s="195"/>
      <c r="X486" s="195"/>
      <c r="Y486" s="195"/>
    </row>
    <row r="487" spans="1:25" ht="12.75" customHeight="1" x14ac:dyDescent="0.3">
      <c r="A487" s="195"/>
      <c r="B487" s="195"/>
      <c r="C487" s="195"/>
      <c r="D487" s="195"/>
      <c r="E487" s="195"/>
      <c r="F487" s="195"/>
      <c r="G487" s="195"/>
      <c r="H487" s="195"/>
      <c r="I487" s="195"/>
      <c r="J487" s="195"/>
      <c r="K487" s="195"/>
      <c r="L487" s="195"/>
      <c r="M487" s="195"/>
      <c r="N487" s="195"/>
      <c r="O487" s="195"/>
      <c r="P487" s="195"/>
      <c r="Q487" s="195"/>
      <c r="R487" s="195"/>
      <c r="S487" s="195"/>
      <c r="T487" s="195"/>
      <c r="U487" s="195"/>
      <c r="V487" s="195"/>
      <c r="W487" s="195"/>
      <c r="X487" s="195"/>
      <c r="Y487" s="195"/>
    </row>
    <row r="488" spans="1:25" ht="12.75" customHeight="1" x14ac:dyDescent="0.3">
      <c r="A488" s="195"/>
      <c r="B488" s="195"/>
      <c r="C488" s="195"/>
      <c r="D488" s="195"/>
      <c r="E488" s="195"/>
      <c r="F488" s="195"/>
      <c r="G488" s="195"/>
      <c r="H488" s="195"/>
      <c r="I488" s="195"/>
      <c r="J488" s="195"/>
      <c r="K488" s="195"/>
      <c r="L488" s="195"/>
      <c r="M488" s="195"/>
      <c r="N488" s="195"/>
      <c r="O488" s="195"/>
      <c r="P488" s="195"/>
      <c r="Q488" s="195"/>
      <c r="R488" s="195"/>
      <c r="S488" s="195"/>
      <c r="T488" s="195"/>
      <c r="U488" s="195"/>
      <c r="V488" s="195"/>
      <c r="W488" s="195"/>
      <c r="X488" s="195"/>
      <c r="Y488" s="195"/>
    </row>
    <row r="489" spans="1:25" ht="12.75" customHeight="1" x14ac:dyDescent="0.3">
      <c r="A489" s="195"/>
      <c r="B489" s="195"/>
      <c r="C489" s="195"/>
      <c r="D489" s="195"/>
      <c r="E489" s="195"/>
      <c r="F489" s="195"/>
      <c r="G489" s="195"/>
      <c r="H489" s="195"/>
      <c r="I489" s="195"/>
      <c r="J489" s="195"/>
      <c r="K489" s="195"/>
      <c r="L489" s="195"/>
      <c r="M489" s="195"/>
      <c r="N489" s="195"/>
      <c r="O489" s="195"/>
      <c r="P489" s="195"/>
      <c r="Q489" s="195"/>
      <c r="R489" s="195"/>
      <c r="S489" s="195"/>
      <c r="T489" s="195"/>
      <c r="U489" s="195"/>
      <c r="V489" s="195"/>
      <c r="W489" s="195"/>
      <c r="X489" s="195"/>
      <c r="Y489" s="195"/>
    </row>
    <row r="490" spans="1:25" ht="12.75" customHeight="1" x14ac:dyDescent="0.3">
      <c r="A490" s="195"/>
      <c r="B490" s="195"/>
      <c r="C490" s="195"/>
      <c r="D490" s="195"/>
      <c r="E490" s="195"/>
      <c r="F490" s="195"/>
      <c r="G490" s="195"/>
      <c r="H490" s="195"/>
      <c r="I490" s="195"/>
      <c r="J490" s="195"/>
      <c r="K490" s="195"/>
      <c r="L490" s="195"/>
      <c r="M490" s="195"/>
      <c r="N490" s="195"/>
      <c r="O490" s="195"/>
      <c r="P490" s="195"/>
      <c r="Q490" s="195"/>
      <c r="R490" s="195"/>
      <c r="S490" s="195"/>
      <c r="T490" s="195"/>
      <c r="U490" s="195"/>
      <c r="V490" s="195"/>
      <c r="W490" s="195"/>
      <c r="X490" s="195"/>
      <c r="Y490" s="195"/>
    </row>
    <row r="491" spans="1:25" ht="12.75" customHeight="1" x14ac:dyDescent="0.3">
      <c r="A491" s="195"/>
      <c r="B491" s="195"/>
      <c r="C491" s="195"/>
      <c r="D491" s="195"/>
      <c r="E491" s="195"/>
      <c r="F491" s="195"/>
      <c r="G491" s="195"/>
      <c r="H491" s="195"/>
      <c r="I491" s="195"/>
      <c r="J491" s="195"/>
      <c r="K491" s="195"/>
      <c r="L491" s="195"/>
      <c r="M491" s="195"/>
      <c r="N491" s="195"/>
      <c r="O491" s="195"/>
      <c r="P491" s="195"/>
      <c r="Q491" s="195"/>
      <c r="R491" s="195"/>
      <c r="S491" s="195"/>
      <c r="T491" s="195"/>
      <c r="U491" s="195"/>
      <c r="V491" s="195"/>
      <c r="W491" s="195"/>
      <c r="X491" s="195"/>
      <c r="Y491" s="195"/>
    </row>
    <row r="492" spans="1:25" ht="12.75" customHeight="1" x14ac:dyDescent="0.3">
      <c r="A492" s="195"/>
      <c r="B492" s="195"/>
      <c r="C492" s="195"/>
      <c r="D492" s="195"/>
      <c r="E492" s="195"/>
      <c r="F492" s="195"/>
      <c r="G492" s="195"/>
      <c r="H492" s="195"/>
      <c r="I492" s="195"/>
      <c r="J492" s="195"/>
      <c r="K492" s="195"/>
      <c r="L492" s="195"/>
      <c r="M492" s="195"/>
      <c r="N492" s="195"/>
      <c r="O492" s="195"/>
      <c r="P492" s="195"/>
      <c r="Q492" s="195"/>
      <c r="R492" s="195"/>
      <c r="S492" s="195"/>
      <c r="T492" s="195"/>
      <c r="U492" s="195"/>
      <c r="V492" s="195"/>
      <c r="W492" s="195"/>
      <c r="X492" s="195"/>
      <c r="Y492" s="195"/>
    </row>
    <row r="493" spans="1:25" ht="12.75" customHeight="1" x14ac:dyDescent="0.3">
      <c r="A493" s="195"/>
      <c r="B493" s="195"/>
      <c r="C493" s="195"/>
      <c r="D493" s="195"/>
      <c r="E493" s="195"/>
      <c r="F493" s="195"/>
      <c r="G493" s="195"/>
      <c r="H493" s="195"/>
      <c r="I493" s="195"/>
      <c r="J493" s="195"/>
      <c r="K493" s="195"/>
      <c r="L493" s="195"/>
      <c r="M493" s="195"/>
      <c r="N493" s="195"/>
      <c r="O493" s="195"/>
      <c r="P493" s="195"/>
      <c r="Q493" s="195"/>
      <c r="R493" s="195"/>
      <c r="S493" s="195"/>
      <c r="T493" s="195"/>
      <c r="U493" s="195"/>
      <c r="V493" s="195"/>
      <c r="W493" s="195"/>
      <c r="X493" s="195"/>
      <c r="Y493" s="195"/>
    </row>
    <row r="494" spans="1:25" ht="12.75" customHeight="1" x14ac:dyDescent="0.3">
      <c r="A494" s="195"/>
      <c r="B494" s="195"/>
      <c r="C494" s="195"/>
      <c r="D494" s="195"/>
      <c r="E494" s="195"/>
      <c r="F494" s="195"/>
      <c r="G494" s="195"/>
      <c r="H494" s="195"/>
      <c r="I494" s="195"/>
      <c r="J494" s="195"/>
      <c r="K494" s="195"/>
      <c r="L494" s="195"/>
      <c r="M494" s="195"/>
      <c r="N494" s="195"/>
      <c r="O494" s="195"/>
      <c r="P494" s="195"/>
      <c r="Q494" s="195"/>
      <c r="R494" s="195"/>
      <c r="S494" s="195"/>
      <c r="T494" s="195"/>
      <c r="U494" s="195"/>
      <c r="V494" s="195"/>
      <c r="W494" s="195"/>
      <c r="X494" s="195"/>
      <c r="Y494" s="195"/>
    </row>
    <row r="495" spans="1:25" ht="12.75" customHeight="1" x14ac:dyDescent="0.3">
      <c r="A495" s="195"/>
      <c r="B495" s="195"/>
      <c r="C495" s="195"/>
      <c r="D495" s="195"/>
      <c r="E495" s="195"/>
      <c r="F495" s="195"/>
      <c r="G495" s="195"/>
      <c r="H495" s="195"/>
      <c r="I495" s="195"/>
      <c r="J495" s="195"/>
      <c r="K495" s="195"/>
      <c r="L495" s="195"/>
      <c r="M495" s="195"/>
      <c r="N495" s="195"/>
      <c r="O495" s="195"/>
      <c r="P495" s="195"/>
      <c r="Q495" s="195"/>
      <c r="R495" s="195"/>
      <c r="S495" s="195"/>
      <c r="T495" s="195"/>
      <c r="U495" s="195"/>
      <c r="V495" s="195"/>
      <c r="W495" s="195"/>
      <c r="X495" s="195"/>
      <c r="Y495" s="195"/>
    </row>
    <row r="496" spans="1:25" ht="12.75" customHeight="1" x14ac:dyDescent="0.3">
      <c r="A496" s="195"/>
      <c r="B496" s="195"/>
      <c r="C496" s="195"/>
      <c r="D496" s="195"/>
      <c r="E496" s="195"/>
      <c r="F496" s="195"/>
      <c r="G496" s="195"/>
      <c r="H496" s="195"/>
      <c r="I496" s="195"/>
      <c r="J496" s="195"/>
      <c r="K496" s="195"/>
      <c r="L496" s="195"/>
      <c r="M496" s="195"/>
      <c r="N496" s="195"/>
      <c r="O496" s="195"/>
      <c r="P496" s="195"/>
      <c r="Q496" s="195"/>
      <c r="R496" s="195"/>
      <c r="S496" s="195"/>
      <c r="T496" s="195"/>
      <c r="U496" s="195"/>
      <c r="V496" s="195"/>
      <c r="W496" s="195"/>
      <c r="X496" s="195"/>
      <c r="Y496" s="195"/>
    </row>
    <row r="497" spans="1:25" ht="12.75" customHeight="1" x14ac:dyDescent="0.3">
      <c r="A497" s="195"/>
      <c r="B497" s="195"/>
      <c r="C497" s="195"/>
      <c r="D497" s="195"/>
      <c r="E497" s="195"/>
      <c r="F497" s="195"/>
      <c r="G497" s="195"/>
      <c r="H497" s="195"/>
      <c r="I497" s="195"/>
      <c r="J497" s="195"/>
      <c r="K497" s="195"/>
      <c r="L497" s="195"/>
      <c r="M497" s="195"/>
      <c r="N497" s="195"/>
      <c r="O497" s="195"/>
      <c r="P497" s="195"/>
      <c r="Q497" s="195"/>
      <c r="R497" s="195"/>
      <c r="S497" s="195"/>
      <c r="T497" s="195"/>
      <c r="U497" s="195"/>
      <c r="V497" s="195"/>
      <c r="W497" s="195"/>
      <c r="X497" s="195"/>
      <c r="Y497" s="195"/>
    </row>
    <row r="498" spans="1:25" ht="12.75" customHeight="1" x14ac:dyDescent="0.3">
      <c r="A498" s="195"/>
      <c r="B498" s="195"/>
      <c r="C498" s="195"/>
      <c r="D498" s="195"/>
      <c r="E498" s="195"/>
      <c r="F498" s="195"/>
      <c r="G498" s="195"/>
      <c r="H498" s="195"/>
      <c r="I498" s="195"/>
      <c r="J498" s="195"/>
      <c r="K498" s="195"/>
      <c r="L498" s="195"/>
      <c r="M498" s="195"/>
      <c r="N498" s="195"/>
      <c r="O498" s="195"/>
      <c r="P498" s="195"/>
      <c r="Q498" s="195"/>
      <c r="R498" s="195"/>
      <c r="S498" s="195"/>
      <c r="T498" s="195"/>
      <c r="U498" s="195"/>
      <c r="V498" s="195"/>
      <c r="W498" s="195"/>
      <c r="X498" s="195"/>
      <c r="Y498" s="195"/>
    </row>
    <row r="499" spans="1:25" ht="12.75" customHeight="1" x14ac:dyDescent="0.3">
      <c r="A499" s="195"/>
      <c r="B499" s="195"/>
      <c r="C499" s="195"/>
      <c r="D499" s="195"/>
      <c r="E499" s="195"/>
      <c r="F499" s="195"/>
      <c r="G499" s="195"/>
      <c r="H499" s="195"/>
      <c r="I499" s="195"/>
      <c r="J499" s="195"/>
      <c r="K499" s="195"/>
      <c r="L499" s="195"/>
      <c r="M499" s="195"/>
      <c r="N499" s="195"/>
      <c r="O499" s="195"/>
      <c r="P499" s="195"/>
      <c r="Q499" s="195"/>
      <c r="R499" s="195"/>
      <c r="S499" s="195"/>
      <c r="T499" s="195"/>
      <c r="U499" s="195"/>
      <c r="V499" s="195"/>
      <c r="W499" s="195"/>
      <c r="X499" s="195"/>
      <c r="Y499" s="195"/>
    </row>
    <row r="500" spans="1:25" ht="12.75" customHeight="1" x14ac:dyDescent="0.3">
      <c r="A500" s="195"/>
      <c r="B500" s="195"/>
      <c r="C500" s="195"/>
      <c r="D500" s="195"/>
      <c r="E500" s="195"/>
      <c r="F500" s="195"/>
      <c r="G500" s="195"/>
      <c r="H500" s="195"/>
      <c r="I500" s="195"/>
      <c r="J500" s="195"/>
      <c r="K500" s="195"/>
      <c r="L500" s="195"/>
      <c r="M500" s="195"/>
      <c r="N500" s="195"/>
      <c r="O500" s="195"/>
      <c r="P500" s="195"/>
      <c r="Q500" s="195"/>
      <c r="R500" s="195"/>
      <c r="S500" s="195"/>
      <c r="T500" s="195"/>
      <c r="U500" s="195"/>
      <c r="V500" s="195"/>
      <c r="W500" s="195"/>
      <c r="X500" s="195"/>
      <c r="Y500" s="195"/>
    </row>
    <row r="501" spans="1:25" ht="12.75" customHeight="1" x14ac:dyDescent="0.3">
      <c r="A501" s="195"/>
      <c r="B501" s="195"/>
      <c r="C501" s="195"/>
      <c r="D501" s="195"/>
      <c r="E501" s="195"/>
      <c r="F501" s="195"/>
      <c r="G501" s="195"/>
      <c r="H501" s="195"/>
      <c r="I501" s="195"/>
      <c r="J501" s="195"/>
      <c r="K501" s="195"/>
      <c r="L501" s="195"/>
      <c r="M501" s="195"/>
      <c r="N501" s="195"/>
      <c r="O501" s="195"/>
      <c r="P501" s="195"/>
      <c r="Q501" s="195"/>
      <c r="R501" s="195"/>
      <c r="S501" s="195"/>
      <c r="T501" s="195"/>
      <c r="U501" s="195"/>
      <c r="V501" s="195"/>
      <c r="W501" s="195"/>
      <c r="X501" s="195"/>
      <c r="Y501" s="195"/>
    </row>
    <row r="502" spans="1:25" ht="12.75" customHeight="1" x14ac:dyDescent="0.3">
      <c r="A502" s="195"/>
      <c r="B502" s="195"/>
      <c r="C502" s="195"/>
      <c r="D502" s="195"/>
      <c r="E502" s="195"/>
      <c r="F502" s="195"/>
      <c r="G502" s="195"/>
      <c r="H502" s="195"/>
      <c r="I502" s="195"/>
      <c r="J502" s="195"/>
      <c r="K502" s="195"/>
      <c r="L502" s="195"/>
      <c r="M502" s="195"/>
      <c r="N502" s="195"/>
      <c r="O502" s="195"/>
      <c r="P502" s="195"/>
      <c r="Q502" s="195"/>
      <c r="R502" s="195"/>
      <c r="S502" s="195"/>
      <c r="T502" s="195"/>
      <c r="U502" s="195"/>
      <c r="V502" s="195"/>
      <c r="W502" s="195"/>
      <c r="X502" s="195"/>
      <c r="Y502" s="195"/>
    </row>
    <row r="503" spans="1:25" ht="12.75" customHeight="1" x14ac:dyDescent="0.3">
      <c r="A503" s="195"/>
      <c r="B503" s="195"/>
      <c r="C503" s="195"/>
      <c r="D503" s="195"/>
      <c r="E503" s="195"/>
      <c r="F503" s="195"/>
      <c r="G503" s="195"/>
      <c r="H503" s="195"/>
      <c r="I503" s="195"/>
      <c r="J503" s="195"/>
      <c r="K503" s="195"/>
      <c r="L503" s="195"/>
      <c r="M503" s="195"/>
      <c r="N503" s="195"/>
      <c r="O503" s="195"/>
      <c r="P503" s="195"/>
      <c r="Q503" s="195"/>
      <c r="R503" s="195"/>
      <c r="S503" s="195"/>
      <c r="T503" s="195"/>
      <c r="U503" s="195"/>
      <c r="V503" s="195"/>
      <c r="W503" s="195"/>
      <c r="X503" s="195"/>
      <c r="Y503" s="195"/>
    </row>
    <row r="504" spans="1:25" ht="12.75" customHeight="1" x14ac:dyDescent="0.3">
      <c r="A504" s="195"/>
      <c r="B504" s="195"/>
      <c r="C504" s="195"/>
      <c r="D504" s="195"/>
      <c r="E504" s="195"/>
      <c r="F504" s="195"/>
      <c r="G504" s="195"/>
      <c r="H504" s="195"/>
      <c r="I504" s="195"/>
      <c r="J504" s="195"/>
      <c r="K504" s="195"/>
      <c r="L504" s="195"/>
      <c r="M504" s="195"/>
      <c r="N504" s="195"/>
      <c r="O504" s="195"/>
      <c r="P504" s="195"/>
      <c r="Q504" s="195"/>
      <c r="R504" s="195"/>
      <c r="S504" s="195"/>
      <c r="T504" s="195"/>
      <c r="U504" s="195"/>
      <c r="V504" s="195"/>
      <c r="W504" s="195"/>
      <c r="X504" s="195"/>
      <c r="Y504" s="195"/>
    </row>
    <row r="505" spans="1:25" ht="12.75" customHeight="1" x14ac:dyDescent="0.3">
      <c r="A505" s="195"/>
      <c r="B505" s="195"/>
      <c r="C505" s="195"/>
      <c r="D505" s="195"/>
      <c r="E505" s="195"/>
      <c r="F505" s="195"/>
      <c r="G505" s="195"/>
      <c r="H505" s="195"/>
      <c r="I505" s="195"/>
      <c r="J505" s="195"/>
      <c r="K505" s="195"/>
      <c r="L505" s="195"/>
      <c r="M505" s="195"/>
      <c r="N505" s="195"/>
      <c r="O505" s="195"/>
      <c r="P505" s="195"/>
      <c r="Q505" s="195"/>
      <c r="R505" s="195"/>
      <c r="S505" s="195"/>
      <c r="T505" s="195"/>
      <c r="U505" s="195"/>
      <c r="V505" s="195"/>
      <c r="W505" s="195"/>
      <c r="X505" s="195"/>
      <c r="Y505" s="195"/>
    </row>
    <row r="506" spans="1:25" ht="12.75" customHeight="1" x14ac:dyDescent="0.3">
      <c r="A506" s="195"/>
      <c r="B506" s="195"/>
      <c r="C506" s="195"/>
      <c r="D506" s="195"/>
      <c r="E506" s="195"/>
      <c r="F506" s="195"/>
      <c r="G506" s="195"/>
      <c r="H506" s="195"/>
      <c r="I506" s="195"/>
      <c r="J506" s="195"/>
      <c r="K506" s="195"/>
      <c r="L506" s="195"/>
      <c r="M506" s="195"/>
      <c r="N506" s="195"/>
      <c r="O506" s="195"/>
      <c r="P506" s="195"/>
      <c r="Q506" s="195"/>
      <c r="R506" s="195"/>
      <c r="S506" s="195"/>
      <c r="T506" s="195"/>
      <c r="U506" s="195"/>
      <c r="V506" s="195"/>
      <c r="W506" s="195"/>
      <c r="X506" s="195"/>
      <c r="Y506" s="195"/>
    </row>
    <row r="507" spans="1:25" ht="12.75" customHeight="1" x14ac:dyDescent="0.3">
      <c r="A507" s="195"/>
      <c r="B507" s="195"/>
      <c r="C507" s="195"/>
      <c r="D507" s="195"/>
      <c r="E507" s="195"/>
      <c r="F507" s="195"/>
      <c r="G507" s="195"/>
      <c r="H507" s="195"/>
      <c r="I507" s="195"/>
      <c r="J507" s="195"/>
      <c r="K507" s="195"/>
      <c r="L507" s="195"/>
      <c r="M507" s="195"/>
      <c r="N507" s="195"/>
      <c r="O507" s="195"/>
      <c r="P507" s="195"/>
      <c r="Q507" s="195"/>
      <c r="R507" s="195"/>
      <c r="S507" s="195"/>
      <c r="T507" s="195"/>
      <c r="U507" s="195"/>
      <c r="V507" s="195"/>
      <c r="W507" s="195"/>
      <c r="X507" s="195"/>
      <c r="Y507" s="195"/>
    </row>
    <row r="508" spans="1:25" ht="12.75" customHeight="1" x14ac:dyDescent="0.3">
      <c r="A508" s="195"/>
      <c r="B508" s="195"/>
      <c r="C508" s="195"/>
      <c r="D508" s="195"/>
      <c r="E508" s="195"/>
      <c r="F508" s="195"/>
      <c r="G508" s="195"/>
      <c r="H508" s="195"/>
      <c r="I508" s="195"/>
      <c r="J508" s="195"/>
      <c r="K508" s="195"/>
      <c r="L508" s="195"/>
      <c r="M508" s="195"/>
      <c r="N508" s="195"/>
      <c r="O508" s="195"/>
      <c r="P508" s="195"/>
      <c r="Q508" s="195"/>
      <c r="R508" s="195"/>
      <c r="S508" s="195"/>
      <c r="T508" s="195"/>
      <c r="U508" s="195"/>
      <c r="V508" s="195"/>
      <c r="W508" s="195"/>
      <c r="X508" s="195"/>
      <c r="Y508" s="195"/>
    </row>
    <row r="509" spans="1:25" ht="12.75" customHeight="1" x14ac:dyDescent="0.3">
      <c r="A509" s="195"/>
      <c r="B509" s="195"/>
      <c r="C509" s="195"/>
      <c r="D509" s="195"/>
      <c r="E509" s="195"/>
      <c r="F509" s="195"/>
      <c r="G509" s="195"/>
      <c r="H509" s="195"/>
      <c r="I509" s="195"/>
      <c r="J509" s="195"/>
      <c r="K509" s="195"/>
      <c r="L509" s="195"/>
      <c r="M509" s="195"/>
      <c r="N509" s="195"/>
      <c r="O509" s="195"/>
      <c r="P509" s="195"/>
      <c r="Q509" s="195"/>
      <c r="R509" s="195"/>
      <c r="S509" s="195"/>
      <c r="T509" s="195"/>
      <c r="U509" s="195"/>
      <c r="V509" s="195"/>
      <c r="W509" s="195"/>
      <c r="X509" s="195"/>
      <c r="Y509" s="195"/>
    </row>
    <row r="510" spans="1:25" ht="12.75" customHeight="1" x14ac:dyDescent="0.3">
      <c r="A510" s="195"/>
      <c r="B510" s="195"/>
      <c r="C510" s="195"/>
      <c r="D510" s="195"/>
      <c r="E510" s="195"/>
      <c r="F510" s="195"/>
      <c r="G510" s="195"/>
      <c r="H510" s="195"/>
      <c r="I510" s="195"/>
      <c r="J510" s="195"/>
      <c r="K510" s="195"/>
      <c r="L510" s="195"/>
      <c r="M510" s="195"/>
      <c r="N510" s="195"/>
      <c r="O510" s="195"/>
      <c r="P510" s="195"/>
      <c r="Q510" s="195"/>
      <c r="R510" s="195"/>
      <c r="S510" s="195"/>
      <c r="T510" s="195"/>
      <c r="U510" s="195"/>
      <c r="V510" s="195"/>
      <c r="W510" s="195"/>
      <c r="X510" s="195"/>
      <c r="Y510" s="195"/>
    </row>
    <row r="511" spans="1:25" ht="12.75" customHeight="1" x14ac:dyDescent="0.3">
      <c r="A511" s="195"/>
      <c r="B511" s="195"/>
      <c r="C511" s="195"/>
      <c r="D511" s="195"/>
      <c r="E511" s="195"/>
      <c r="F511" s="195"/>
      <c r="G511" s="195"/>
      <c r="H511" s="195"/>
      <c r="I511" s="195"/>
      <c r="J511" s="195"/>
      <c r="K511" s="195"/>
      <c r="L511" s="195"/>
      <c r="M511" s="195"/>
      <c r="N511" s="195"/>
      <c r="O511" s="195"/>
      <c r="P511" s="195"/>
      <c r="Q511" s="195"/>
      <c r="R511" s="195"/>
      <c r="S511" s="195"/>
      <c r="T511" s="195"/>
      <c r="U511" s="195"/>
      <c r="V511" s="195"/>
      <c r="W511" s="195"/>
      <c r="X511" s="195"/>
      <c r="Y511" s="195"/>
    </row>
    <row r="512" spans="1:25" ht="12.75" customHeight="1" x14ac:dyDescent="0.3">
      <c r="A512" s="195"/>
      <c r="B512" s="195"/>
      <c r="C512" s="195"/>
      <c r="D512" s="195"/>
      <c r="E512" s="195"/>
      <c r="F512" s="195"/>
      <c r="G512" s="195"/>
      <c r="H512" s="195"/>
      <c r="I512" s="195"/>
      <c r="J512" s="195"/>
      <c r="K512" s="195"/>
      <c r="L512" s="195"/>
      <c r="M512" s="195"/>
      <c r="N512" s="195"/>
      <c r="O512" s="195"/>
      <c r="P512" s="195"/>
      <c r="Q512" s="195"/>
      <c r="R512" s="195"/>
      <c r="S512" s="195"/>
      <c r="T512" s="195"/>
      <c r="U512" s="195"/>
      <c r="V512" s="195"/>
      <c r="W512" s="195"/>
      <c r="X512" s="195"/>
      <c r="Y512" s="195"/>
    </row>
    <row r="513" spans="1:25" ht="12.75" customHeight="1" x14ac:dyDescent="0.3">
      <c r="A513" s="195"/>
      <c r="B513" s="195"/>
      <c r="C513" s="195"/>
      <c r="D513" s="195"/>
      <c r="E513" s="195"/>
      <c r="F513" s="195"/>
      <c r="G513" s="195"/>
      <c r="H513" s="195"/>
      <c r="I513" s="195"/>
      <c r="J513" s="195"/>
      <c r="K513" s="195"/>
      <c r="L513" s="195"/>
      <c r="M513" s="195"/>
      <c r="N513" s="195"/>
      <c r="O513" s="195"/>
      <c r="P513" s="195"/>
      <c r="Q513" s="195"/>
      <c r="R513" s="195"/>
      <c r="S513" s="195"/>
      <c r="T513" s="195"/>
      <c r="U513" s="195"/>
      <c r="V513" s="195"/>
      <c r="W513" s="195"/>
      <c r="X513" s="195"/>
      <c r="Y513" s="195"/>
    </row>
    <row r="514" spans="1:25" ht="12.75" customHeight="1" x14ac:dyDescent="0.3">
      <c r="A514" s="195"/>
      <c r="B514" s="195"/>
      <c r="C514" s="195"/>
      <c r="D514" s="195"/>
      <c r="E514" s="195"/>
      <c r="F514" s="195"/>
      <c r="G514" s="195"/>
      <c r="H514" s="195"/>
      <c r="I514" s="195"/>
      <c r="J514" s="195"/>
      <c r="K514" s="195"/>
      <c r="L514" s="195"/>
      <c r="M514" s="195"/>
      <c r="N514" s="195"/>
      <c r="O514" s="195"/>
      <c r="P514" s="195"/>
      <c r="Q514" s="195"/>
      <c r="R514" s="195"/>
      <c r="S514" s="195"/>
      <c r="T514" s="195"/>
      <c r="U514" s="195"/>
      <c r="V514" s="195"/>
      <c r="W514" s="195"/>
      <c r="X514" s="195"/>
      <c r="Y514" s="195"/>
    </row>
    <row r="515" spans="1:25" ht="12.75" customHeight="1" x14ac:dyDescent="0.3">
      <c r="A515" s="195"/>
      <c r="B515" s="195"/>
      <c r="C515" s="195"/>
      <c r="D515" s="195"/>
      <c r="E515" s="195"/>
      <c r="F515" s="195"/>
      <c r="G515" s="195"/>
      <c r="H515" s="195"/>
      <c r="I515" s="195"/>
      <c r="J515" s="195"/>
      <c r="K515" s="195"/>
      <c r="L515" s="195"/>
      <c r="M515" s="195"/>
      <c r="N515" s="195"/>
      <c r="O515" s="195"/>
      <c r="P515" s="195"/>
      <c r="Q515" s="195"/>
      <c r="R515" s="195"/>
      <c r="S515" s="195"/>
      <c r="T515" s="195"/>
      <c r="U515" s="195"/>
      <c r="V515" s="195"/>
      <c r="W515" s="195"/>
      <c r="X515" s="195"/>
      <c r="Y515" s="195"/>
    </row>
    <row r="516" spans="1:25" ht="12.75" customHeight="1" x14ac:dyDescent="0.3">
      <c r="A516" s="195"/>
      <c r="B516" s="195"/>
      <c r="C516" s="195"/>
      <c r="D516" s="195"/>
      <c r="E516" s="195"/>
      <c r="F516" s="195"/>
      <c r="G516" s="195"/>
      <c r="H516" s="195"/>
      <c r="I516" s="195"/>
      <c r="J516" s="195"/>
      <c r="K516" s="195"/>
      <c r="L516" s="195"/>
      <c r="M516" s="195"/>
      <c r="N516" s="195"/>
      <c r="O516" s="195"/>
      <c r="P516" s="195"/>
      <c r="Q516" s="195"/>
      <c r="R516" s="195"/>
      <c r="S516" s="195"/>
      <c r="T516" s="195"/>
      <c r="U516" s="195"/>
      <c r="V516" s="195"/>
      <c r="W516" s="195"/>
      <c r="X516" s="195"/>
      <c r="Y516" s="195"/>
    </row>
    <row r="517" spans="1:25" ht="12.75" customHeight="1" x14ac:dyDescent="0.3">
      <c r="A517" s="195"/>
      <c r="B517" s="195"/>
      <c r="C517" s="195"/>
      <c r="D517" s="195"/>
      <c r="E517" s="195"/>
      <c r="F517" s="195"/>
      <c r="G517" s="195"/>
      <c r="H517" s="195"/>
      <c r="I517" s="195"/>
      <c r="J517" s="195"/>
      <c r="K517" s="195"/>
      <c r="L517" s="195"/>
      <c r="M517" s="195"/>
      <c r="N517" s="195"/>
      <c r="O517" s="195"/>
      <c r="P517" s="195"/>
      <c r="Q517" s="195"/>
      <c r="R517" s="195"/>
      <c r="S517" s="195"/>
      <c r="T517" s="195"/>
      <c r="U517" s="195"/>
      <c r="V517" s="195"/>
      <c r="W517" s="195"/>
      <c r="X517" s="195"/>
      <c r="Y517" s="195"/>
    </row>
    <row r="518" spans="1:25" ht="12.75" customHeight="1" x14ac:dyDescent="0.3">
      <c r="A518" s="195"/>
      <c r="B518" s="195"/>
      <c r="C518" s="195"/>
      <c r="D518" s="195"/>
      <c r="E518" s="195"/>
      <c r="F518" s="195"/>
      <c r="G518" s="195"/>
      <c r="H518" s="195"/>
      <c r="I518" s="195"/>
      <c r="J518" s="195"/>
      <c r="K518" s="195"/>
      <c r="L518" s="195"/>
      <c r="M518" s="195"/>
      <c r="N518" s="195"/>
      <c r="O518" s="195"/>
      <c r="P518" s="195"/>
      <c r="Q518" s="195"/>
      <c r="R518" s="195"/>
      <c r="S518" s="195"/>
      <c r="T518" s="195"/>
      <c r="U518" s="195"/>
      <c r="V518" s="195"/>
      <c r="W518" s="195"/>
      <c r="X518" s="195"/>
      <c r="Y518" s="195"/>
    </row>
    <row r="519" spans="1:25" ht="12.75" customHeight="1" x14ac:dyDescent="0.3">
      <c r="A519" s="195"/>
      <c r="B519" s="195"/>
      <c r="C519" s="195"/>
      <c r="D519" s="195"/>
      <c r="E519" s="195"/>
      <c r="F519" s="195"/>
      <c r="G519" s="195"/>
      <c r="H519" s="195"/>
      <c r="I519" s="195"/>
      <c r="J519" s="195"/>
      <c r="K519" s="195"/>
      <c r="L519" s="195"/>
      <c r="M519" s="195"/>
      <c r="N519" s="195"/>
      <c r="O519" s="195"/>
      <c r="P519" s="195"/>
      <c r="Q519" s="195"/>
      <c r="R519" s="195"/>
      <c r="S519" s="195"/>
      <c r="T519" s="195"/>
      <c r="U519" s="195"/>
      <c r="V519" s="195"/>
      <c r="W519" s="195"/>
      <c r="X519" s="195"/>
      <c r="Y519" s="195"/>
    </row>
    <row r="520" spans="1:25" ht="12.75" customHeight="1" x14ac:dyDescent="0.3">
      <c r="A520" s="195"/>
      <c r="B520" s="195"/>
      <c r="C520" s="195"/>
      <c r="D520" s="195"/>
      <c r="E520" s="195"/>
      <c r="F520" s="195"/>
      <c r="G520" s="195"/>
      <c r="H520" s="195"/>
      <c r="I520" s="195"/>
      <c r="J520" s="195"/>
      <c r="K520" s="195"/>
      <c r="L520" s="195"/>
      <c r="M520" s="195"/>
      <c r="N520" s="195"/>
      <c r="O520" s="195"/>
      <c r="P520" s="195"/>
      <c r="Q520" s="195"/>
      <c r="R520" s="195"/>
      <c r="S520" s="195"/>
      <c r="T520" s="195"/>
      <c r="U520" s="195"/>
      <c r="V520" s="195"/>
      <c r="W520" s="195"/>
      <c r="X520" s="195"/>
      <c r="Y520" s="195"/>
    </row>
    <row r="521" spans="1:25" ht="12.75" customHeight="1" x14ac:dyDescent="0.3">
      <c r="A521" s="195"/>
      <c r="B521" s="195"/>
      <c r="C521" s="195"/>
      <c r="D521" s="195"/>
      <c r="E521" s="195"/>
      <c r="F521" s="195"/>
      <c r="G521" s="195"/>
      <c r="H521" s="195"/>
      <c r="I521" s="195"/>
      <c r="J521" s="195"/>
      <c r="K521" s="195"/>
      <c r="L521" s="195"/>
      <c r="M521" s="195"/>
      <c r="N521" s="195"/>
      <c r="O521" s="195"/>
      <c r="P521" s="195"/>
      <c r="Q521" s="195"/>
      <c r="R521" s="195"/>
      <c r="S521" s="195"/>
      <c r="T521" s="195"/>
      <c r="U521" s="195"/>
      <c r="V521" s="195"/>
      <c r="W521" s="195"/>
      <c r="X521" s="195"/>
      <c r="Y521" s="195"/>
    </row>
    <row r="522" spans="1:25" ht="12.75" customHeight="1" x14ac:dyDescent="0.3">
      <c r="A522" s="195"/>
      <c r="B522" s="195"/>
      <c r="C522" s="195"/>
      <c r="D522" s="195"/>
      <c r="E522" s="195"/>
      <c r="F522" s="195"/>
      <c r="G522" s="195"/>
      <c r="H522" s="195"/>
      <c r="I522" s="195"/>
      <c r="J522" s="195"/>
      <c r="K522" s="195"/>
      <c r="L522" s="195"/>
      <c r="M522" s="195"/>
      <c r="N522" s="195"/>
      <c r="O522" s="195"/>
      <c r="P522" s="195"/>
      <c r="Q522" s="195"/>
      <c r="R522" s="195"/>
      <c r="S522" s="195"/>
      <c r="T522" s="195"/>
      <c r="U522" s="195"/>
      <c r="V522" s="195"/>
      <c r="W522" s="195"/>
      <c r="X522" s="195"/>
      <c r="Y522" s="195"/>
    </row>
    <row r="523" spans="1:25" ht="12.75" customHeight="1" x14ac:dyDescent="0.3">
      <c r="A523" s="195"/>
      <c r="B523" s="195"/>
      <c r="C523" s="195"/>
      <c r="D523" s="195"/>
      <c r="E523" s="195"/>
      <c r="F523" s="195"/>
      <c r="G523" s="195"/>
      <c r="H523" s="195"/>
      <c r="I523" s="195"/>
      <c r="J523" s="195"/>
      <c r="K523" s="195"/>
      <c r="L523" s="195"/>
      <c r="M523" s="195"/>
      <c r="N523" s="195"/>
      <c r="O523" s="195"/>
      <c r="P523" s="195"/>
      <c r="Q523" s="195"/>
      <c r="R523" s="195"/>
      <c r="S523" s="195"/>
      <c r="T523" s="195"/>
      <c r="U523" s="195"/>
      <c r="V523" s="195"/>
      <c r="W523" s="195"/>
      <c r="X523" s="195"/>
      <c r="Y523" s="195"/>
    </row>
    <row r="524" spans="1:25" ht="12.75" customHeight="1" x14ac:dyDescent="0.3">
      <c r="A524" s="195"/>
      <c r="B524" s="195"/>
      <c r="C524" s="195"/>
      <c r="D524" s="195"/>
      <c r="E524" s="195"/>
      <c r="F524" s="195"/>
      <c r="G524" s="195"/>
      <c r="H524" s="195"/>
      <c r="I524" s="195"/>
      <c r="J524" s="195"/>
      <c r="K524" s="195"/>
      <c r="L524" s="195"/>
      <c r="M524" s="195"/>
      <c r="N524" s="195"/>
      <c r="O524" s="195"/>
      <c r="P524" s="195"/>
      <c r="Q524" s="195"/>
      <c r="R524" s="195"/>
      <c r="S524" s="195"/>
      <c r="T524" s="195"/>
      <c r="U524" s="195"/>
      <c r="V524" s="195"/>
      <c r="W524" s="195"/>
      <c r="X524" s="195"/>
      <c r="Y524" s="195"/>
    </row>
    <row r="525" spans="1:25" ht="12.75" customHeight="1" x14ac:dyDescent="0.3">
      <c r="A525" s="195"/>
      <c r="B525" s="195"/>
      <c r="C525" s="195"/>
      <c r="D525" s="195"/>
      <c r="E525" s="195"/>
      <c r="F525" s="195"/>
      <c r="G525" s="195"/>
      <c r="H525" s="195"/>
      <c r="I525" s="195"/>
      <c r="J525" s="195"/>
      <c r="K525" s="195"/>
      <c r="L525" s="195"/>
      <c r="M525" s="195"/>
      <c r="N525" s="195"/>
      <c r="O525" s="195"/>
      <c r="P525" s="195"/>
      <c r="Q525" s="195"/>
      <c r="R525" s="195"/>
      <c r="S525" s="195"/>
      <c r="T525" s="195"/>
      <c r="U525" s="195"/>
      <c r="V525" s="195"/>
      <c r="W525" s="195"/>
      <c r="X525" s="195"/>
      <c r="Y525" s="195"/>
    </row>
    <row r="526" spans="1:25" ht="12.75" customHeight="1" x14ac:dyDescent="0.3">
      <c r="A526" s="195"/>
      <c r="B526" s="195"/>
      <c r="C526" s="195"/>
      <c r="D526" s="195"/>
      <c r="E526" s="195"/>
      <c r="F526" s="195"/>
      <c r="G526" s="195"/>
      <c r="H526" s="195"/>
      <c r="I526" s="195"/>
      <c r="J526" s="195"/>
      <c r="K526" s="195"/>
      <c r="L526" s="195"/>
      <c r="M526" s="195"/>
      <c r="N526" s="195"/>
      <c r="O526" s="195"/>
      <c r="P526" s="195"/>
      <c r="Q526" s="195"/>
      <c r="R526" s="195"/>
      <c r="S526" s="195"/>
      <c r="T526" s="195"/>
      <c r="U526" s="195"/>
      <c r="V526" s="195"/>
      <c r="W526" s="195"/>
      <c r="X526" s="195"/>
      <c r="Y526" s="195"/>
    </row>
    <row r="527" spans="1:25" ht="12.75" customHeight="1" x14ac:dyDescent="0.3">
      <c r="A527" s="195"/>
      <c r="B527" s="195"/>
      <c r="C527" s="195"/>
      <c r="D527" s="195"/>
      <c r="E527" s="195"/>
      <c r="F527" s="195"/>
      <c r="G527" s="195"/>
      <c r="H527" s="195"/>
      <c r="I527" s="195"/>
      <c r="J527" s="195"/>
      <c r="K527" s="195"/>
      <c r="L527" s="195"/>
      <c r="M527" s="195"/>
      <c r="N527" s="195"/>
      <c r="O527" s="195"/>
      <c r="P527" s="195"/>
      <c r="Q527" s="195"/>
      <c r="R527" s="195"/>
      <c r="S527" s="195"/>
      <c r="T527" s="195"/>
      <c r="U527" s="195"/>
      <c r="V527" s="195"/>
      <c r="W527" s="195"/>
      <c r="X527" s="195"/>
      <c r="Y527" s="195"/>
    </row>
    <row r="528" spans="1:25" ht="12.75" customHeight="1" x14ac:dyDescent="0.3">
      <c r="A528" s="195"/>
      <c r="B528" s="195"/>
      <c r="C528" s="195"/>
      <c r="D528" s="195"/>
      <c r="E528" s="195"/>
      <c r="F528" s="195"/>
      <c r="G528" s="195"/>
      <c r="H528" s="195"/>
      <c r="I528" s="195"/>
      <c r="J528" s="195"/>
      <c r="K528" s="195"/>
      <c r="L528" s="195"/>
      <c r="M528" s="195"/>
      <c r="N528" s="195"/>
      <c r="O528" s="195"/>
      <c r="P528" s="195"/>
      <c r="Q528" s="195"/>
      <c r="R528" s="195"/>
      <c r="S528" s="195"/>
      <c r="T528" s="195"/>
      <c r="U528" s="195"/>
      <c r="V528" s="195"/>
      <c r="W528" s="195"/>
      <c r="X528" s="195"/>
      <c r="Y528" s="195"/>
    </row>
    <row r="529" spans="1:25" ht="12.75" customHeight="1" x14ac:dyDescent="0.3">
      <c r="A529" s="195"/>
      <c r="B529" s="195"/>
      <c r="C529" s="195"/>
      <c r="D529" s="195"/>
      <c r="E529" s="195"/>
      <c r="F529" s="195"/>
      <c r="G529" s="195"/>
      <c r="H529" s="195"/>
      <c r="I529" s="195"/>
      <c r="J529" s="195"/>
      <c r="K529" s="195"/>
      <c r="L529" s="195"/>
      <c r="M529" s="195"/>
      <c r="N529" s="195"/>
      <c r="O529" s="195"/>
      <c r="P529" s="195"/>
      <c r="Q529" s="195"/>
      <c r="R529" s="195"/>
      <c r="S529" s="195"/>
      <c r="T529" s="195"/>
      <c r="U529" s="195"/>
      <c r="V529" s="195"/>
      <c r="W529" s="195"/>
      <c r="X529" s="195"/>
      <c r="Y529" s="195"/>
    </row>
    <row r="530" spans="1:25" ht="12.75" customHeight="1" x14ac:dyDescent="0.3">
      <c r="A530" s="195"/>
      <c r="B530" s="195"/>
      <c r="C530" s="195"/>
      <c r="D530" s="195"/>
      <c r="E530" s="195"/>
      <c r="F530" s="195"/>
      <c r="G530" s="195"/>
      <c r="H530" s="195"/>
      <c r="I530" s="195"/>
      <c r="J530" s="195"/>
      <c r="K530" s="195"/>
      <c r="L530" s="195"/>
      <c r="M530" s="195"/>
      <c r="N530" s="195"/>
      <c r="O530" s="195"/>
      <c r="P530" s="195"/>
      <c r="Q530" s="195"/>
      <c r="R530" s="195"/>
      <c r="S530" s="195"/>
      <c r="T530" s="195"/>
      <c r="U530" s="195"/>
      <c r="V530" s="195"/>
      <c r="W530" s="195"/>
      <c r="X530" s="195"/>
      <c r="Y530" s="195"/>
    </row>
    <row r="531" spans="1:25" ht="12.75" customHeight="1" x14ac:dyDescent="0.3">
      <c r="A531" s="195"/>
      <c r="B531" s="195"/>
      <c r="C531" s="195"/>
      <c r="D531" s="195"/>
      <c r="E531" s="195"/>
      <c r="F531" s="195"/>
      <c r="G531" s="195"/>
      <c r="H531" s="195"/>
      <c r="I531" s="195"/>
      <c r="J531" s="195"/>
      <c r="K531" s="195"/>
      <c r="L531" s="195"/>
      <c r="M531" s="195"/>
      <c r="N531" s="195"/>
      <c r="O531" s="195"/>
      <c r="P531" s="195"/>
      <c r="Q531" s="195"/>
      <c r="R531" s="195"/>
      <c r="S531" s="195"/>
      <c r="T531" s="195"/>
      <c r="U531" s="195"/>
      <c r="V531" s="195"/>
      <c r="W531" s="195"/>
      <c r="X531" s="195"/>
      <c r="Y531" s="195"/>
    </row>
    <row r="532" spans="1:25" ht="12.75" customHeight="1" x14ac:dyDescent="0.3">
      <c r="A532" s="195"/>
      <c r="B532" s="195"/>
      <c r="C532" s="195"/>
      <c r="D532" s="195"/>
      <c r="E532" s="195"/>
      <c r="F532" s="195"/>
      <c r="G532" s="195"/>
      <c r="H532" s="195"/>
      <c r="I532" s="195"/>
      <c r="J532" s="195"/>
      <c r="K532" s="195"/>
      <c r="L532" s="195"/>
      <c r="M532" s="195"/>
      <c r="N532" s="195"/>
      <c r="O532" s="195"/>
      <c r="P532" s="195"/>
      <c r="Q532" s="195"/>
      <c r="R532" s="195"/>
      <c r="S532" s="195"/>
      <c r="T532" s="195"/>
      <c r="U532" s="195"/>
      <c r="V532" s="195"/>
      <c r="W532" s="195"/>
      <c r="X532" s="195"/>
      <c r="Y532" s="195"/>
    </row>
    <row r="533" spans="1:25" ht="12.75" customHeight="1" x14ac:dyDescent="0.3">
      <c r="A533" s="195"/>
      <c r="B533" s="195"/>
      <c r="C533" s="195"/>
      <c r="D533" s="195"/>
      <c r="E533" s="195"/>
      <c r="F533" s="195"/>
      <c r="G533" s="195"/>
      <c r="H533" s="195"/>
      <c r="I533" s="195"/>
      <c r="J533" s="195"/>
      <c r="K533" s="195"/>
      <c r="L533" s="195"/>
      <c r="M533" s="195"/>
      <c r="N533" s="195"/>
      <c r="O533" s="195"/>
      <c r="P533" s="195"/>
      <c r="Q533" s="195"/>
      <c r="R533" s="195"/>
      <c r="S533" s="195"/>
      <c r="T533" s="195"/>
      <c r="U533" s="195"/>
      <c r="V533" s="195"/>
      <c r="W533" s="195"/>
      <c r="X533" s="195"/>
      <c r="Y533" s="195"/>
    </row>
    <row r="534" spans="1:25" ht="12.75" customHeight="1" x14ac:dyDescent="0.3">
      <c r="A534" s="195"/>
      <c r="B534" s="195"/>
      <c r="C534" s="195"/>
      <c r="D534" s="195"/>
      <c r="E534" s="195"/>
      <c r="F534" s="195"/>
      <c r="G534" s="195"/>
      <c r="H534" s="195"/>
      <c r="I534" s="195"/>
      <c r="J534" s="195"/>
      <c r="K534" s="195"/>
      <c r="L534" s="195"/>
      <c r="M534" s="195"/>
      <c r="N534" s="195"/>
      <c r="O534" s="195"/>
      <c r="P534" s="195"/>
      <c r="Q534" s="195"/>
      <c r="R534" s="195"/>
      <c r="S534" s="195"/>
      <c r="T534" s="195"/>
      <c r="U534" s="195"/>
      <c r="V534" s="195"/>
      <c r="W534" s="195"/>
      <c r="X534" s="195"/>
      <c r="Y534" s="195"/>
    </row>
    <row r="535" spans="1:25" ht="12.75" customHeight="1" x14ac:dyDescent="0.3">
      <c r="A535" s="195"/>
      <c r="B535" s="195"/>
      <c r="C535" s="195"/>
      <c r="D535" s="195"/>
      <c r="E535" s="195"/>
      <c r="F535" s="195"/>
      <c r="G535" s="195"/>
      <c r="H535" s="195"/>
      <c r="I535" s="195"/>
      <c r="J535" s="195"/>
      <c r="K535" s="195"/>
      <c r="L535" s="195"/>
      <c r="M535" s="195"/>
      <c r="N535" s="195"/>
      <c r="O535" s="195"/>
      <c r="P535" s="195"/>
      <c r="Q535" s="195"/>
      <c r="R535" s="195"/>
      <c r="S535" s="195"/>
      <c r="T535" s="195"/>
      <c r="U535" s="195"/>
      <c r="V535" s="195"/>
      <c r="W535" s="195"/>
      <c r="X535" s="195"/>
      <c r="Y535" s="195"/>
    </row>
    <row r="536" spans="1:25" ht="12.75" customHeight="1" x14ac:dyDescent="0.3">
      <c r="A536" s="195"/>
      <c r="B536" s="195"/>
      <c r="C536" s="195"/>
      <c r="D536" s="195"/>
      <c r="E536" s="195"/>
      <c r="F536" s="195"/>
      <c r="G536" s="195"/>
      <c r="H536" s="195"/>
      <c r="I536" s="195"/>
      <c r="J536" s="195"/>
      <c r="K536" s="195"/>
      <c r="L536" s="195"/>
      <c r="M536" s="195"/>
      <c r="N536" s="195"/>
      <c r="O536" s="195"/>
      <c r="P536" s="195"/>
      <c r="Q536" s="195"/>
      <c r="R536" s="195"/>
      <c r="S536" s="195"/>
      <c r="T536" s="195"/>
      <c r="U536" s="195"/>
      <c r="V536" s="195"/>
      <c r="W536" s="195"/>
      <c r="X536" s="195"/>
      <c r="Y536" s="195"/>
    </row>
    <row r="537" spans="1:25" ht="12.75" customHeight="1" x14ac:dyDescent="0.3">
      <c r="A537" s="195"/>
      <c r="B537" s="195"/>
      <c r="C537" s="195"/>
      <c r="D537" s="195"/>
      <c r="E537" s="195"/>
      <c r="F537" s="195"/>
      <c r="G537" s="195"/>
      <c r="H537" s="195"/>
      <c r="I537" s="195"/>
      <c r="J537" s="195"/>
      <c r="K537" s="195"/>
      <c r="L537" s="195"/>
      <c r="M537" s="195"/>
      <c r="N537" s="195"/>
      <c r="O537" s="195"/>
      <c r="P537" s="195"/>
      <c r="Q537" s="195"/>
      <c r="R537" s="195"/>
      <c r="S537" s="195"/>
      <c r="T537" s="195"/>
      <c r="U537" s="195"/>
      <c r="V537" s="195"/>
      <c r="W537" s="195"/>
      <c r="X537" s="195"/>
      <c r="Y537" s="195"/>
    </row>
    <row r="538" spans="1:25" ht="12.75" customHeight="1" x14ac:dyDescent="0.3">
      <c r="A538" s="195"/>
      <c r="B538" s="195"/>
      <c r="C538" s="195"/>
      <c r="D538" s="195"/>
      <c r="E538" s="195"/>
      <c r="F538" s="195"/>
      <c r="G538" s="195"/>
      <c r="H538" s="195"/>
      <c r="I538" s="195"/>
      <c r="J538" s="195"/>
      <c r="K538" s="195"/>
      <c r="L538" s="195"/>
      <c r="M538" s="195"/>
      <c r="N538" s="195"/>
      <c r="O538" s="195"/>
      <c r="P538" s="195"/>
      <c r="Q538" s="195"/>
      <c r="R538" s="195"/>
      <c r="S538" s="195"/>
      <c r="T538" s="195"/>
      <c r="U538" s="195"/>
      <c r="V538" s="195"/>
      <c r="W538" s="195"/>
      <c r="X538" s="195"/>
      <c r="Y538" s="195"/>
    </row>
    <row r="539" spans="1:25" ht="12.75" customHeight="1" x14ac:dyDescent="0.3">
      <c r="A539" s="195"/>
      <c r="B539" s="195"/>
      <c r="C539" s="195"/>
      <c r="D539" s="195"/>
      <c r="E539" s="195"/>
      <c r="F539" s="195"/>
      <c r="G539" s="195"/>
      <c r="H539" s="195"/>
      <c r="I539" s="195"/>
      <c r="J539" s="195"/>
      <c r="K539" s="195"/>
      <c r="L539" s="195"/>
      <c r="M539" s="195"/>
      <c r="N539" s="195"/>
      <c r="O539" s="195"/>
      <c r="P539" s="195"/>
      <c r="Q539" s="195"/>
      <c r="R539" s="195"/>
      <c r="S539" s="195"/>
      <c r="T539" s="195"/>
      <c r="U539" s="195"/>
      <c r="V539" s="195"/>
      <c r="W539" s="195"/>
      <c r="X539" s="195"/>
      <c r="Y539" s="195"/>
    </row>
    <row r="540" spans="1:25" ht="12.75" customHeight="1" x14ac:dyDescent="0.3">
      <c r="A540" s="195"/>
      <c r="B540" s="195"/>
      <c r="C540" s="195"/>
      <c r="D540" s="195"/>
      <c r="E540" s="195"/>
      <c r="F540" s="195"/>
      <c r="G540" s="195"/>
      <c r="H540" s="195"/>
      <c r="I540" s="195"/>
      <c r="J540" s="195"/>
      <c r="K540" s="195"/>
      <c r="L540" s="195"/>
      <c r="M540" s="195"/>
      <c r="N540" s="195"/>
      <c r="O540" s="195"/>
      <c r="P540" s="195"/>
      <c r="Q540" s="195"/>
      <c r="R540" s="195"/>
      <c r="S540" s="195"/>
      <c r="T540" s="195"/>
      <c r="U540" s="195"/>
      <c r="V540" s="195"/>
      <c r="W540" s="195"/>
      <c r="X540" s="195"/>
      <c r="Y540" s="195"/>
    </row>
    <row r="541" spans="1:25" ht="12.75" customHeight="1" x14ac:dyDescent="0.3">
      <c r="A541" s="195"/>
      <c r="B541" s="195"/>
      <c r="C541" s="195"/>
      <c r="D541" s="195"/>
      <c r="E541" s="195"/>
      <c r="F541" s="195"/>
      <c r="G541" s="195"/>
      <c r="H541" s="195"/>
      <c r="I541" s="195"/>
      <c r="J541" s="195"/>
      <c r="K541" s="195"/>
      <c r="L541" s="195"/>
      <c r="M541" s="195"/>
      <c r="N541" s="195"/>
      <c r="O541" s="195"/>
      <c r="P541" s="195"/>
      <c r="Q541" s="195"/>
      <c r="R541" s="195"/>
      <c r="S541" s="195"/>
      <c r="T541" s="195"/>
      <c r="U541" s="195"/>
      <c r="V541" s="195"/>
      <c r="W541" s="195"/>
      <c r="X541" s="195"/>
      <c r="Y541" s="195"/>
    </row>
    <row r="542" spans="1:25" ht="12.75" customHeight="1" x14ac:dyDescent="0.3">
      <c r="A542" s="195"/>
      <c r="B542" s="195"/>
      <c r="C542" s="195"/>
      <c r="D542" s="195"/>
      <c r="E542" s="195"/>
      <c r="F542" s="195"/>
      <c r="G542" s="195"/>
      <c r="H542" s="195"/>
      <c r="I542" s="195"/>
      <c r="J542" s="195"/>
      <c r="K542" s="195"/>
      <c r="L542" s="195"/>
      <c r="M542" s="195"/>
      <c r="N542" s="195"/>
      <c r="O542" s="195"/>
      <c r="P542" s="195"/>
      <c r="Q542" s="195"/>
      <c r="R542" s="195"/>
      <c r="S542" s="195"/>
      <c r="T542" s="195"/>
      <c r="U542" s="195"/>
      <c r="V542" s="195"/>
      <c r="W542" s="195"/>
      <c r="X542" s="195"/>
      <c r="Y542" s="195"/>
    </row>
    <row r="543" spans="1:25" ht="12.75" customHeight="1" x14ac:dyDescent="0.3">
      <c r="A543" s="195"/>
      <c r="B543" s="195"/>
      <c r="C543" s="195"/>
      <c r="D543" s="195"/>
      <c r="E543" s="195"/>
      <c r="F543" s="195"/>
      <c r="G543" s="195"/>
      <c r="H543" s="195"/>
      <c r="I543" s="195"/>
      <c r="J543" s="195"/>
      <c r="K543" s="195"/>
      <c r="L543" s="195"/>
      <c r="M543" s="195"/>
      <c r="N543" s="195"/>
      <c r="O543" s="195"/>
      <c r="P543" s="195"/>
      <c r="Q543" s="195"/>
      <c r="R543" s="195"/>
      <c r="S543" s="195"/>
      <c r="T543" s="195"/>
      <c r="U543" s="195"/>
      <c r="V543" s="195"/>
      <c r="W543" s="195"/>
      <c r="X543" s="195"/>
      <c r="Y543" s="195"/>
    </row>
    <row r="544" spans="1:25" ht="12.75" customHeight="1" x14ac:dyDescent="0.3">
      <c r="A544" s="195"/>
      <c r="B544" s="195"/>
      <c r="C544" s="195"/>
      <c r="D544" s="195"/>
      <c r="E544" s="195"/>
      <c r="F544" s="195"/>
      <c r="G544" s="195"/>
      <c r="H544" s="195"/>
      <c r="I544" s="195"/>
      <c r="J544" s="195"/>
      <c r="K544" s="195"/>
      <c r="L544" s="195"/>
      <c r="M544" s="195"/>
      <c r="N544" s="195"/>
      <c r="O544" s="195"/>
      <c r="P544" s="195"/>
      <c r="Q544" s="195"/>
      <c r="R544" s="195"/>
      <c r="S544" s="195"/>
      <c r="T544" s="195"/>
      <c r="U544" s="195"/>
      <c r="V544" s="195"/>
      <c r="W544" s="195"/>
      <c r="X544" s="195"/>
      <c r="Y544" s="195"/>
    </row>
    <row r="545" spans="1:25" ht="12.75" customHeight="1" x14ac:dyDescent="0.3">
      <c r="A545" s="195"/>
      <c r="B545" s="195"/>
      <c r="C545" s="195"/>
      <c r="D545" s="195"/>
      <c r="E545" s="195"/>
      <c r="F545" s="195"/>
      <c r="G545" s="195"/>
      <c r="H545" s="195"/>
      <c r="I545" s="195"/>
      <c r="J545" s="195"/>
      <c r="K545" s="195"/>
      <c r="L545" s="195"/>
      <c r="M545" s="195"/>
      <c r="N545" s="195"/>
      <c r="O545" s="195"/>
      <c r="P545" s="195"/>
      <c r="Q545" s="195"/>
      <c r="R545" s="195"/>
      <c r="S545" s="195"/>
      <c r="T545" s="195"/>
      <c r="U545" s="195"/>
      <c r="V545" s="195"/>
      <c r="W545" s="195"/>
      <c r="X545" s="195"/>
      <c r="Y545" s="195"/>
    </row>
    <row r="546" spans="1:25" ht="12.75" customHeight="1" x14ac:dyDescent="0.3">
      <c r="A546" s="195"/>
      <c r="B546" s="195"/>
      <c r="C546" s="195"/>
      <c r="D546" s="195"/>
      <c r="E546" s="195"/>
      <c r="F546" s="195"/>
      <c r="G546" s="195"/>
      <c r="H546" s="195"/>
      <c r="I546" s="195"/>
      <c r="J546" s="195"/>
      <c r="K546" s="195"/>
      <c r="L546" s="195"/>
      <c r="M546" s="195"/>
      <c r="N546" s="195"/>
      <c r="O546" s="195"/>
      <c r="P546" s="195"/>
      <c r="Q546" s="195"/>
      <c r="R546" s="195"/>
      <c r="S546" s="195"/>
      <c r="T546" s="195"/>
      <c r="U546" s="195"/>
      <c r="V546" s="195"/>
      <c r="W546" s="195"/>
      <c r="X546" s="195"/>
      <c r="Y546" s="195"/>
    </row>
    <row r="547" spans="1:25" ht="12.75" customHeight="1" x14ac:dyDescent="0.3">
      <c r="A547" s="195"/>
      <c r="B547" s="195"/>
      <c r="C547" s="195"/>
      <c r="D547" s="195"/>
      <c r="E547" s="195"/>
      <c r="F547" s="195"/>
      <c r="G547" s="195"/>
      <c r="H547" s="195"/>
      <c r="I547" s="195"/>
      <c r="J547" s="195"/>
      <c r="K547" s="195"/>
      <c r="L547" s="195"/>
      <c r="M547" s="195"/>
      <c r="N547" s="195"/>
      <c r="O547" s="195"/>
      <c r="P547" s="195"/>
      <c r="Q547" s="195"/>
      <c r="R547" s="195"/>
      <c r="S547" s="195"/>
      <c r="T547" s="195"/>
      <c r="U547" s="195"/>
      <c r="V547" s="195"/>
      <c r="W547" s="195"/>
      <c r="X547" s="195"/>
      <c r="Y547" s="195"/>
    </row>
    <row r="548" spans="1:25" ht="12.75" customHeight="1" x14ac:dyDescent="0.3">
      <c r="A548" s="195"/>
      <c r="B548" s="195"/>
      <c r="C548" s="195"/>
      <c r="D548" s="195"/>
      <c r="E548" s="195"/>
      <c r="F548" s="195"/>
      <c r="G548" s="195"/>
      <c r="H548" s="195"/>
      <c r="I548" s="195"/>
      <c r="J548" s="195"/>
      <c r="K548" s="195"/>
      <c r="L548" s="195"/>
      <c r="M548" s="195"/>
      <c r="N548" s="195"/>
      <c r="O548" s="195"/>
      <c r="P548" s="195"/>
      <c r="Q548" s="195"/>
      <c r="R548" s="195"/>
      <c r="S548" s="195"/>
      <c r="T548" s="195"/>
      <c r="U548" s="195"/>
      <c r="V548" s="195"/>
      <c r="W548" s="195"/>
      <c r="X548" s="195"/>
      <c r="Y548" s="195"/>
    </row>
    <row r="549" spans="1:25" ht="12.75" customHeight="1" x14ac:dyDescent="0.3">
      <c r="A549" s="195"/>
      <c r="B549" s="195"/>
      <c r="C549" s="195"/>
      <c r="D549" s="195"/>
      <c r="E549" s="195"/>
      <c r="F549" s="195"/>
      <c r="G549" s="195"/>
      <c r="H549" s="195"/>
      <c r="I549" s="195"/>
      <c r="J549" s="195"/>
      <c r="K549" s="195"/>
      <c r="L549" s="195"/>
      <c r="M549" s="195"/>
      <c r="N549" s="195"/>
      <c r="O549" s="195"/>
      <c r="P549" s="195"/>
      <c r="Q549" s="195"/>
      <c r="R549" s="195"/>
      <c r="S549" s="195"/>
      <c r="T549" s="195"/>
      <c r="U549" s="195"/>
      <c r="V549" s="195"/>
      <c r="W549" s="195"/>
      <c r="X549" s="195"/>
      <c r="Y549" s="195"/>
    </row>
    <row r="550" spans="1:25" ht="12.75" customHeight="1" x14ac:dyDescent="0.3">
      <c r="A550" s="195"/>
      <c r="B550" s="195"/>
      <c r="C550" s="195"/>
      <c r="D550" s="195"/>
      <c r="E550" s="195"/>
      <c r="F550" s="195"/>
      <c r="G550" s="195"/>
      <c r="H550" s="195"/>
      <c r="I550" s="195"/>
      <c r="J550" s="195"/>
      <c r="K550" s="195"/>
      <c r="L550" s="195"/>
      <c r="M550" s="195"/>
      <c r="N550" s="195"/>
      <c r="O550" s="195"/>
      <c r="P550" s="195"/>
      <c r="Q550" s="195"/>
      <c r="R550" s="195"/>
      <c r="S550" s="195"/>
      <c r="T550" s="195"/>
      <c r="U550" s="195"/>
      <c r="V550" s="195"/>
      <c r="W550" s="195"/>
      <c r="X550" s="195"/>
      <c r="Y550" s="195"/>
    </row>
    <row r="551" spans="1:25" ht="12.75" customHeight="1" x14ac:dyDescent="0.3">
      <c r="A551" s="195"/>
      <c r="B551" s="195"/>
      <c r="C551" s="195"/>
      <c r="D551" s="195"/>
      <c r="E551" s="195"/>
      <c r="F551" s="195"/>
      <c r="G551" s="195"/>
      <c r="H551" s="195"/>
      <c r="I551" s="195"/>
      <c r="J551" s="195"/>
      <c r="K551" s="195"/>
      <c r="L551" s="195"/>
      <c r="M551" s="195"/>
      <c r="N551" s="195"/>
      <c r="O551" s="195"/>
      <c r="P551" s="195"/>
      <c r="Q551" s="195"/>
      <c r="R551" s="195"/>
      <c r="S551" s="195"/>
      <c r="T551" s="195"/>
      <c r="U551" s="195"/>
      <c r="V551" s="195"/>
      <c r="W551" s="195"/>
      <c r="X551" s="195"/>
      <c r="Y551" s="195"/>
    </row>
    <row r="552" spans="1:25" ht="12.75" customHeight="1" x14ac:dyDescent="0.3">
      <c r="A552" s="195"/>
      <c r="B552" s="195"/>
      <c r="C552" s="195"/>
      <c r="D552" s="195"/>
      <c r="E552" s="195"/>
      <c r="F552" s="195"/>
      <c r="G552" s="195"/>
      <c r="H552" s="195"/>
      <c r="I552" s="195"/>
      <c r="J552" s="195"/>
      <c r="K552" s="195"/>
      <c r="L552" s="195"/>
      <c r="M552" s="195"/>
      <c r="N552" s="195"/>
      <c r="O552" s="195"/>
      <c r="P552" s="195"/>
      <c r="Q552" s="195"/>
      <c r="R552" s="195"/>
      <c r="S552" s="195"/>
      <c r="T552" s="195"/>
      <c r="U552" s="195"/>
      <c r="V552" s="195"/>
      <c r="W552" s="195"/>
      <c r="X552" s="195"/>
      <c r="Y552" s="195"/>
    </row>
    <row r="553" spans="1:25" ht="12.75" customHeight="1" x14ac:dyDescent="0.3">
      <c r="A553" s="195"/>
      <c r="B553" s="195"/>
      <c r="C553" s="195"/>
      <c r="D553" s="195"/>
      <c r="E553" s="195"/>
      <c r="F553" s="195"/>
      <c r="G553" s="195"/>
      <c r="H553" s="195"/>
      <c r="I553" s="195"/>
      <c r="J553" s="195"/>
      <c r="K553" s="195"/>
      <c r="L553" s="195"/>
      <c r="M553" s="195"/>
      <c r="N553" s="195"/>
      <c r="O553" s="195"/>
      <c r="P553" s="195"/>
      <c r="Q553" s="195"/>
      <c r="R553" s="195"/>
      <c r="S553" s="195"/>
      <c r="T553" s="195"/>
      <c r="U553" s="195"/>
      <c r="V553" s="195"/>
      <c r="W553" s="195"/>
      <c r="X553" s="195"/>
      <c r="Y553" s="195"/>
    </row>
    <row r="554" spans="1:25" ht="12.75" customHeight="1" x14ac:dyDescent="0.3">
      <c r="A554" s="195"/>
      <c r="B554" s="195"/>
      <c r="C554" s="195"/>
      <c r="D554" s="195"/>
      <c r="E554" s="195"/>
      <c r="F554" s="195"/>
      <c r="G554" s="195"/>
      <c r="H554" s="195"/>
      <c r="I554" s="195"/>
      <c r="J554" s="195"/>
      <c r="K554" s="195"/>
      <c r="L554" s="195"/>
      <c r="M554" s="195"/>
      <c r="N554" s="195"/>
      <c r="O554" s="195"/>
      <c r="P554" s="195"/>
      <c r="Q554" s="195"/>
      <c r="R554" s="195"/>
      <c r="S554" s="195"/>
      <c r="T554" s="195"/>
      <c r="U554" s="195"/>
      <c r="V554" s="195"/>
      <c r="W554" s="195"/>
      <c r="X554" s="195"/>
      <c r="Y554" s="195"/>
    </row>
    <row r="555" spans="1:25" ht="12.75" customHeight="1" x14ac:dyDescent="0.3">
      <c r="A555" s="195"/>
      <c r="B555" s="195"/>
      <c r="C555" s="195"/>
      <c r="D555" s="195"/>
      <c r="E555" s="195"/>
      <c r="F555" s="195"/>
      <c r="G555" s="195"/>
      <c r="H555" s="195"/>
      <c r="I555" s="195"/>
      <c r="J555" s="195"/>
      <c r="K555" s="195"/>
      <c r="L555" s="195"/>
      <c r="M555" s="195"/>
      <c r="N555" s="195"/>
      <c r="O555" s="195"/>
      <c r="P555" s="195"/>
      <c r="Q555" s="195"/>
      <c r="R555" s="195"/>
      <c r="S555" s="195"/>
      <c r="T555" s="195"/>
      <c r="U555" s="195"/>
      <c r="V555" s="195"/>
      <c r="W555" s="195"/>
      <c r="X555" s="195"/>
      <c r="Y555" s="195"/>
    </row>
    <row r="556" spans="1:25" ht="12.75" customHeight="1" x14ac:dyDescent="0.3">
      <c r="A556" s="195"/>
      <c r="B556" s="195"/>
      <c r="C556" s="195"/>
      <c r="D556" s="195"/>
      <c r="E556" s="195"/>
      <c r="F556" s="195"/>
      <c r="G556" s="195"/>
      <c r="H556" s="195"/>
      <c r="I556" s="195"/>
      <c r="J556" s="195"/>
      <c r="K556" s="195"/>
      <c r="L556" s="195"/>
      <c r="M556" s="195"/>
      <c r="N556" s="195"/>
      <c r="O556" s="195"/>
      <c r="P556" s="195"/>
      <c r="Q556" s="195"/>
      <c r="R556" s="195"/>
      <c r="S556" s="195"/>
      <c r="T556" s="195"/>
      <c r="U556" s="195"/>
      <c r="V556" s="195"/>
      <c r="W556" s="195"/>
      <c r="X556" s="195"/>
      <c r="Y556" s="195"/>
    </row>
    <row r="557" spans="1:25" ht="12.75" customHeight="1" x14ac:dyDescent="0.3">
      <c r="A557" s="195"/>
      <c r="B557" s="195"/>
      <c r="C557" s="195"/>
      <c r="D557" s="195"/>
      <c r="E557" s="195"/>
      <c r="F557" s="195"/>
      <c r="G557" s="195"/>
      <c r="H557" s="195"/>
      <c r="I557" s="195"/>
      <c r="J557" s="195"/>
      <c r="K557" s="195"/>
      <c r="L557" s="195"/>
      <c r="M557" s="195"/>
      <c r="N557" s="195"/>
      <c r="O557" s="195"/>
      <c r="P557" s="195"/>
      <c r="Q557" s="195"/>
      <c r="R557" s="195"/>
      <c r="S557" s="195"/>
      <c r="T557" s="195"/>
      <c r="U557" s="195"/>
      <c r="V557" s="195"/>
      <c r="W557" s="195"/>
      <c r="X557" s="195"/>
      <c r="Y557" s="195"/>
    </row>
    <row r="558" spans="1:25" ht="12.75" customHeight="1" x14ac:dyDescent="0.3">
      <c r="A558" s="195"/>
      <c r="B558" s="195"/>
      <c r="C558" s="195"/>
      <c r="D558" s="195"/>
      <c r="E558" s="195"/>
      <c r="F558" s="195"/>
      <c r="G558" s="195"/>
      <c r="H558" s="195"/>
      <c r="I558" s="195"/>
      <c r="J558" s="195"/>
      <c r="K558" s="195"/>
      <c r="L558" s="195"/>
      <c r="M558" s="195"/>
      <c r="N558" s="195"/>
      <c r="O558" s="195"/>
      <c r="P558" s="195"/>
      <c r="Q558" s="195"/>
      <c r="R558" s="195"/>
      <c r="S558" s="195"/>
      <c r="T558" s="195"/>
      <c r="U558" s="195"/>
      <c r="V558" s="195"/>
      <c r="W558" s="195"/>
      <c r="X558" s="195"/>
      <c r="Y558" s="195"/>
    </row>
    <row r="559" spans="1:25" ht="12.75" customHeight="1" x14ac:dyDescent="0.3">
      <c r="A559" s="195"/>
      <c r="B559" s="195"/>
      <c r="C559" s="195"/>
      <c r="D559" s="195"/>
      <c r="E559" s="195"/>
      <c r="F559" s="195"/>
      <c r="G559" s="195"/>
      <c r="H559" s="195"/>
      <c r="I559" s="195"/>
      <c r="J559" s="195"/>
      <c r="K559" s="195"/>
      <c r="L559" s="195"/>
      <c r="M559" s="195"/>
      <c r="N559" s="195"/>
      <c r="O559" s="195"/>
      <c r="P559" s="195"/>
      <c r="Q559" s="195"/>
      <c r="R559" s="195"/>
      <c r="S559" s="195"/>
      <c r="T559" s="195"/>
      <c r="U559" s="195"/>
      <c r="V559" s="195"/>
      <c r="W559" s="195"/>
      <c r="X559" s="195"/>
      <c r="Y559" s="195"/>
    </row>
    <row r="560" spans="1:25" ht="12.75" customHeight="1" x14ac:dyDescent="0.3">
      <c r="A560" s="195"/>
      <c r="B560" s="195"/>
      <c r="C560" s="195"/>
      <c r="D560" s="195"/>
      <c r="E560" s="195"/>
      <c r="F560" s="195"/>
      <c r="G560" s="195"/>
      <c r="H560" s="195"/>
      <c r="I560" s="195"/>
      <c r="J560" s="195"/>
      <c r="K560" s="195"/>
      <c r="L560" s="195"/>
      <c r="M560" s="195"/>
      <c r="N560" s="195"/>
      <c r="O560" s="195"/>
      <c r="P560" s="195"/>
      <c r="Q560" s="195"/>
      <c r="R560" s="195"/>
      <c r="S560" s="195"/>
      <c r="T560" s="195"/>
      <c r="U560" s="195"/>
      <c r="V560" s="195"/>
      <c r="W560" s="195"/>
      <c r="X560" s="195"/>
      <c r="Y560" s="195"/>
    </row>
    <row r="561" spans="1:25" ht="12.75" customHeight="1" x14ac:dyDescent="0.3">
      <c r="A561" s="195"/>
      <c r="B561" s="195"/>
      <c r="C561" s="195"/>
      <c r="D561" s="195"/>
      <c r="E561" s="195"/>
      <c r="F561" s="195"/>
      <c r="G561" s="195"/>
      <c r="H561" s="195"/>
      <c r="I561" s="195"/>
      <c r="J561" s="195"/>
      <c r="K561" s="195"/>
      <c r="L561" s="195"/>
      <c r="M561" s="195"/>
      <c r="N561" s="195"/>
      <c r="O561" s="195"/>
      <c r="P561" s="195"/>
      <c r="Q561" s="195"/>
      <c r="R561" s="195"/>
      <c r="S561" s="195"/>
      <c r="T561" s="195"/>
      <c r="U561" s="195"/>
      <c r="V561" s="195"/>
      <c r="W561" s="195"/>
      <c r="X561" s="195"/>
      <c r="Y561" s="195"/>
    </row>
    <row r="562" spans="1:25" ht="12.75" customHeight="1" x14ac:dyDescent="0.3">
      <c r="A562" s="195"/>
      <c r="B562" s="195"/>
      <c r="C562" s="195"/>
      <c r="D562" s="195"/>
      <c r="E562" s="195"/>
      <c r="F562" s="195"/>
      <c r="G562" s="195"/>
      <c r="H562" s="195"/>
      <c r="I562" s="195"/>
      <c r="J562" s="195"/>
      <c r="K562" s="195"/>
      <c r="L562" s="195"/>
      <c r="M562" s="195"/>
      <c r="N562" s="195"/>
      <c r="O562" s="195"/>
      <c r="P562" s="195"/>
      <c r="Q562" s="195"/>
      <c r="R562" s="195"/>
      <c r="S562" s="195"/>
      <c r="T562" s="195"/>
      <c r="U562" s="195"/>
      <c r="V562" s="195"/>
      <c r="W562" s="195"/>
      <c r="X562" s="195"/>
      <c r="Y562" s="195"/>
    </row>
    <row r="563" spans="1:25" ht="12.75" customHeight="1" x14ac:dyDescent="0.3">
      <c r="A563" s="195"/>
      <c r="B563" s="195"/>
      <c r="C563" s="195"/>
      <c r="D563" s="195"/>
      <c r="E563" s="195"/>
      <c r="F563" s="195"/>
      <c r="G563" s="195"/>
      <c r="H563" s="195"/>
      <c r="I563" s="195"/>
      <c r="J563" s="195"/>
      <c r="K563" s="195"/>
      <c r="L563" s="195"/>
      <c r="M563" s="195"/>
      <c r="N563" s="195"/>
      <c r="O563" s="195"/>
      <c r="P563" s="195"/>
      <c r="Q563" s="195"/>
      <c r="R563" s="195"/>
      <c r="S563" s="195"/>
      <c r="T563" s="195"/>
      <c r="U563" s="195"/>
      <c r="V563" s="195"/>
      <c r="W563" s="195"/>
      <c r="X563" s="195"/>
      <c r="Y563" s="195"/>
    </row>
    <row r="564" spans="1:25" ht="12.75" customHeight="1" x14ac:dyDescent="0.3">
      <c r="A564" s="195"/>
      <c r="B564" s="195"/>
      <c r="C564" s="195"/>
      <c r="D564" s="195"/>
      <c r="E564" s="195"/>
      <c r="F564" s="195"/>
      <c r="G564" s="195"/>
      <c r="H564" s="195"/>
      <c r="I564" s="195"/>
      <c r="J564" s="195"/>
      <c r="K564" s="195"/>
      <c r="L564" s="195"/>
      <c r="M564" s="195"/>
      <c r="N564" s="195"/>
      <c r="O564" s="195"/>
      <c r="P564" s="195"/>
      <c r="Q564" s="195"/>
      <c r="R564" s="195"/>
      <c r="S564" s="195"/>
      <c r="T564" s="195"/>
      <c r="U564" s="195"/>
      <c r="V564" s="195"/>
      <c r="W564" s="195"/>
      <c r="X564" s="195"/>
      <c r="Y564" s="195"/>
    </row>
    <row r="565" spans="1:25" ht="12.75" customHeight="1" x14ac:dyDescent="0.3">
      <c r="A565" s="195"/>
      <c r="B565" s="195"/>
      <c r="C565" s="195"/>
      <c r="D565" s="195"/>
      <c r="E565" s="195"/>
      <c r="F565" s="195"/>
      <c r="G565" s="195"/>
      <c r="H565" s="195"/>
      <c r="I565" s="195"/>
      <c r="J565" s="195"/>
      <c r="K565" s="195"/>
      <c r="L565" s="195"/>
      <c r="M565" s="195"/>
      <c r="N565" s="195"/>
      <c r="O565" s="195"/>
      <c r="P565" s="195"/>
      <c r="Q565" s="195"/>
      <c r="R565" s="195"/>
      <c r="S565" s="195"/>
      <c r="T565" s="195"/>
      <c r="U565" s="195"/>
      <c r="V565" s="195"/>
      <c r="W565" s="195"/>
      <c r="X565" s="195"/>
      <c r="Y565" s="195"/>
    </row>
    <row r="566" spans="1:25" ht="12.75" customHeight="1" x14ac:dyDescent="0.3">
      <c r="A566" s="195"/>
      <c r="B566" s="195"/>
      <c r="C566" s="195"/>
      <c r="D566" s="195"/>
      <c r="E566" s="195"/>
      <c r="F566" s="195"/>
      <c r="G566" s="195"/>
      <c r="H566" s="195"/>
      <c r="I566" s="195"/>
      <c r="J566" s="195"/>
      <c r="K566" s="195"/>
      <c r="L566" s="195"/>
      <c r="M566" s="195"/>
      <c r="N566" s="195"/>
      <c r="O566" s="195"/>
      <c r="P566" s="195"/>
      <c r="Q566" s="195"/>
      <c r="R566" s="195"/>
      <c r="S566" s="195"/>
      <c r="T566" s="195"/>
      <c r="U566" s="195"/>
      <c r="V566" s="195"/>
      <c r="W566" s="195"/>
      <c r="X566" s="195"/>
      <c r="Y566" s="195"/>
    </row>
    <row r="567" spans="1:25" ht="12.75" customHeight="1" x14ac:dyDescent="0.3">
      <c r="A567" s="195"/>
      <c r="B567" s="195"/>
      <c r="C567" s="195"/>
      <c r="D567" s="195"/>
      <c r="E567" s="195"/>
      <c r="F567" s="195"/>
      <c r="G567" s="195"/>
      <c r="H567" s="195"/>
      <c r="I567" s="195"/>
      <c r="J567" s="195"/>
      <c r="K567" s="195"/>
      <c r="L567" s="195"/>
      <c r="M567" s="195"/>
      <c r="N567" s="195"/>
      <c r="O567" s="195"/>
      <c r="P567" s="195"/>
      <c r="Q567" s="195"/>
      <c r="R567" s="195"/>
      <c r="S567" s="195"/>
      <c r="T567" s="195"/>
      <c r="U567" s="195"/>
      <c r="V567" s="195"/>
      <c r="W567" s="195"/>
      <c r="X567" s="195"/>
      <c r="Y567" s="195"/>
    </row>
    <row r="568" spans="1:25" ht="12.75" customHeight="1" x14ac:dyDescent="0.3">
      <c r="A568" s="195"/>
      <c r="B568" s="195"/>
      <c r="C568" s="195"/>
      <c r="D568" s="195"/>
      <c r="E568" s="195"/>
      <c r="F568" s="195"/>
      <c r="G568" s="195"/>
      <c r="H568" s="195"/>
      <c r="I568" s="195"/>
      <c r="J568" s="195"/>
      <c r="K568" s="195"/>
      <c r="L568" s="195"/>
      <c r="M568" s="195"/>
      <c r="N568" s="195"/>
      <c r="O568" s="195"/>
      <c r="P568" s="195"/>
      <c r="Q568" s="195"/>
      <c r="R568" s="195"/>
      <c r="S568" s="195"/>
      <c r="T568" s="195"/>
      <c r="U568" s="195"/>
      <c r="V568" s="195"/>
      <c r="W568" s="195"/>
      <c r="X568" s="195"/>
      <c r="Y568" s="195"/>
    </row>
    <row r="569" spans="1:25" ht="12.75" customHeight="1" x14ac:dyDescent="0.3">
      <c r="A569" s="195"/>
      <c r="B569" s="195"/>
      <c r="C569" s="195"/>
      <c r="D569" s="195"/>
      <c r="E569" s="195"/>
      <c r="F569" s="195"/>
      <c r="G569" s="195"/>
      <c r="H569" s="195"/>
      <c r="I569" s="195"/>
      <c r="J569" s="195"/>
      <c r="K569" s="195"/>
      <c r="L569" s="195"/>
      <c r="M569" s="195"/>
      <c r="N569" s="195"/>
      <c r="O569" s="195"/>
      <c r="P569" s="195"/>
      <c r="Q569" s="195"/>
      <c r="R569" s="195"/>
      <c r="S569" s="195"/>
      <c r="T569" s="195"/>
      <c r="U569" s="195"/>
      <c r="V569" s="195"/>
      <c r="W569" s="195"/>
      <c r="X569" s="195"/>
      <c r="Y569" s="195"/>
    </row>
    <row r="570" spans="1:25" ht="12.75" customHeight="1" x14ac:dyDescent="0.3">
      <c r="A570" s="195"/>
      <c r="B570" s="195"/>
      <c r="C570" s="195"/>
      <c r="D570" s="195"/>
      <c r="E570" s="195"/>
      <c r="F570" s="195"/>
      <c r="G570" s="195"/>
      <c r="H570" s="195"/>
      <c r="I570" s="195"/>
      <c r="J570" s="195"/>
      <c r="K570" s="195"/>
      <c r="L570" s="195"/>
      <c r="M570" s="195"/>
      <c r="N570" s="195"/>
      <c r="O570" s="195"/>
      <c r="P570" s="195"/>
      <c r="Q570" s="195"/>
      <c r="R570" s="195"/>
      <c r="S570" s="195"/>
      <c r="T570" s="195"/>
      <c r="U570" s="195"/>
      <c r="V570" s="195"/>
      <c r="W570" s="195"/>
      <c r="X570" s="195"/>
      <c r="Y570" s="195"/>
    </row>
    <row r="571" spans="1:25" ht="12.75" customHeight="1" x14ac:dyDescent="0.3">
      <c r="A571" s="195"/>
      <c r="B571" s="195"/>
      <c r="C571" s="195"/>
      <c r="D571" s="195"/>
      <c r="E571" s="195"/>
      <c r="F571" s="195"/>
      <c r="G571" s="195"/>
      <c r="H571" s="195"/>
      <c r="I571" s="195"/>
      <c r="J571" s="195"/>
      <c r="K571" s="195"/>
      <c r="L571" s="195"/>
      <c r="M571" s="195"/>
      <c r="N571" s="195"/>
      <c r="O571" s="195"/>
      <c r="P571" s="195"/>
      <c r="Q571" s="195"/>
      <c r="R571" s="195"/>
      <c r="S571" s="195"/>
      <c r="T571" s="195"/>
      <c r="U571" s="195"/>
      <c r="V571" s="195"/>
      <c r="W571" s="195"/>
      <c r="X571" s="195"/>
      <c r="Y571" s="195"/>
    </row>
    <row r="572" spans="1:25" ht="12.75" customHeight="1" x14ac:dyDescent="0.3">
      <c r="A572" s="195"/>
      <c r="B572" s="195"/>
      <c r="C572" s="195"/>
      <c r="D572" s="195"/>
      <c r="E572" s="195"/>
      <c r="F572" s="195"/>
      <c r="G572" s="195"/>
      <c r="H572" s="195"/>
      <c r="I572" s="195"/>
      <c r="J572" s="195"/>
      <c r="K572" s="195"/>
      <c r="L572" s="195"/>
      <c r="M572" s="195"/>
      <c r="N572" s="195"/>
      <c r="O572" s="195"/>
      <c r="P572" s="195"/>
      <c r="Q572" s="195"/>
      <c r="R572" s="195"/>
      <c r="S572" s="195"/>
      <c r="T572" s="195"/>
      <c r="U572" s="195"/>
      <c r="V572" s="195"/>
      <c r="W572" s="195"/>
      <c r="X572" s="195"/>
      <c r="Y572" s="195"/>
    </row>
    <row r="573" spans="1:25" ht="12.75" customHeight="1" x14ac:dyDescent="0.3">
      <c r="A573" s="195"/>
      <c r="B573" s="195"/>
      <c r="C573" s="195"/>
      <c r="D573" s="195"/>
      <c r="E573" s="195"/>
      <c r="F573" s="195"/>
      <c r="G573" s="195"/>
      <c r="H573" s="195"/>
      <c r="I573" s="195"/>
      <c r="J573" s="195"/>
      <c r="K573" s="195"/>
      <c r="L573" s="195"/>
      <c r="M573" s="195"/>
      <c r="N573" s="195"/>
      <c r="O573" s="195"/>
      <c r="P573" s="195"/>
      <c r="Q573" s="195"/>
      <c r="R573" s="195"/>
      <c r="S573" s="195"/>
      <c r="T573" s="195"/>
      <c r="U573" s="195"/>
      <c r="V573" s="195"/>
      <c r="W573" s="195"/>
      <c r="X573" s="195"/>
      <c r="Y573" s="195"/>
    </row>
    <row r="574" spans="1:25" ht="12.75" customHeight="1" x14ac:dyDescent="0.3">
      <c r="A574" s="195"/>
      <c r="B574" s="195"/>
      <c r="C574" s="195"/>
      <c r="D574" s="195"/>
      <c r="E574" s="195"/>
      <c r="F574" s="195"/>
      <c r="G574" s="195"/>
      <c r="H574" s="195"/>
      <c r="I574" s="195"/>
      <c r="J574" s="195"/>
      <c r="K574" s="195"/>
      <c r="L574" s="195"/>
      <c r="M574" s="195"/>
      <c r="N574" s="195"/>
      <c r="O574" s="195"/>
      <c r="P574" s="195"/>
      <c r="Q574" s="195"/>
      <c r="R574" s="195"/>
      <c r="S574" s="195"/>
      <c r="T574" s="195"/>
      <c r="U574" s="195"/>
      <c r="V574" s="195"/>
      <c r="W574" s="195"/>
      <c r="X574" s="195"/>
      <c r="Y574" s="195"/>
    </row>
    <row r="575" spans="1:25" ht="12.75" customHeight="1" x14ac:dyDescent="0.3">
      <c r="A575" s="195"/>
      <c r="B575" s="195"/>
      <c r="C575" s="195"/>
      <c r="D575" s="195"/>
      <c r="E575" s="195"/>
      <c r="F575" s="195"/>
      <c r="G575" s="195"/>
      <c r="H575" s="195"/>
      <c r="I575" s="195"/>
      <c r="J575" s="195"/>
      <c r="K575" s="195"/>
      <c r="L575" s="195"/>
      <c r="M575" s="195"/>
      <c r="N575" s="195"/>
      <c r="O575" s="195"/>
      <c r="P575" s="195"/>
      <c r="Q575" s="195"/>
      <c r="R575" s="195"/>
      <c r="S575" s="195"/>
      <c r="T575" s="195"/>
      <c r="U575" s="195"/>
      <c r="V575" s="195"/>
      <c r="W575" s="195"/>
      <c r="X575" s="195"/>
      <c r="Y575" s="195"/>
    </row>
    <row r="576" spans="1:25" ht="12.75" customHeight="1" x14ac:dyDescent="0.3">
      <c r="A576" s="195"/>
      <c r="B576" s="195"/>
      <c r="C576" s="195"/>
      <c r="D576" s="195"/>
      <c r="E576" s="195"/>
      <c r="F576" s="195"/>
      <c r="G576" s="195"/>
      <c r="H576" s="195"/>
      <c r="I576" s="195"/>
      <c r="J576" s="195"/>
      <c r="K576" s="195"/>
      <c r="L576" s="195"/>
      <c r="M576" s="195"/>
      <c r="N576" s="195"/>
      <c r="O576" s="195"/>
      <c r="P576" s="195"/>
      <c r="Q576" s="195"/>
      <c r="R576" s="195"/>
      <c r="S576" s="195"/>
      <c r="T576" s="195"/>
      <c r="U576" s="195"/>
      <c r="V576" s="195"/>
      <c r="W576" s="195"/>
      <c r="X576" s="195"/>
      <c r="Y576" s="195"/>
    </row>
    <row r="577" spans="1:25" ht="12.75" customHeight="1" x14ac:dyDescent="0.3">
      <c r="A577" s="195"/>
      <c r="B577" s="195"/>
      <c r="C577" s="195"/>
      <c r="D577" s="195"/>
      <c r="E577" s="195"/>
      <c r="F577" s="195"/>
      <c r="G577" s="195"/>
      <c r="H577" s="195"/>
      <c r="I577" s="195"/>
      <c r="J577" s="195"/>
      <c r="K577" s="195"/>
      <c r="L577" s="195"/>
      <c r="M577" s="195"/>
      <c r="N577" s="195"/>
      <c r="O577" s="195"/>
      <c r="P577" s="195"/>
      <c r="Q577" s="195"/>
      <c r="R577" s="195"/>
      <c r="S577" s="195"/>
      <c r="T577" s="195"/>
      <c r="U577" s="195"/>
      <c r="V577" s="195"/>
      <c r="W577" s="195"/>
      <c r="X577" s="195"/>
      <c r="Y577" s="195"/>
    </row>
    <row r="578" spans="1:25" ht="12.75" customHeight="1" x14ac:dyDescent="0.3">
      <c r="A578" s="195"/>
      <c r="B578" s="195"/>
      <c r="C578" s="195"/>
      <c r="D578" s="195"/>
      <c r="E578" s="195"/>
      <c r="F578" s="195"/>
      <c r="G578" s="195"/>
      <c r="H578" s="195"/>
      <c r="I578" s="195"/>
      <c r="J578" s="195"/>
      <c r="K578" s="195"/>
      <c r="L578" s="195"/>
      <c r="M578" s="195"/>
      <c r="N578" s="195"/>
      <c r="O578" s="195"/>
      <c r="P578" s="195"/>
      <c r="Q578" s="195"/>
      <c r="R578" s="195"/>
      <c r="S578" s="195"/>
      <c r="T578" s="195"/>
      <c r="U578" s="195"/>
      <c r="V578" s="195"/>
      <c r="W578" s="195"/>
      <c r="X578" s="195"/>
      <c r="Y578" s="195"/>
    </row>
    <row r="579" spans="1:25" ht="12.75" customHeight="1" x14ac:dyDescent="0.3">
      <c r="A579" s="195"/>
      <c r="B579" s="195"/>
      <c r="C579" s="195"/>
      <c r="D579" s="195"/>
      <c r="E579" s="195"/>
      <c r="F579" s="195"/>
      <c r="G579" s="195"/>
      <c r="H579" s="195"/>
      <c r="I579" s="195"/>
      <c r="J579" s="195"/>
      <c r="K579" s="195"/>
      <c r="L579" s="195"/>
      <c r="M579" s="195"/>
      <c r="N579" s="195"/>
      <c r="O579" s="195"/>
      <c r="P579" s="195"/>
      <c r="Q579" s="195"/>
      <c r="R579" s="195"/>
      <c r="S579" s="195"/>
      <c r="T579" s="195"/>
      <c r="U579" s="195"/>
      <c r="V579" s="195"/>
      <c r="W579" s="195"/>
      <c r="X579" s="195"/>
      <c r="Y579" s="195"/>
    </row>
    <row r="580" spans="1:25" ht="12.75" customHeight="1" x14ac:dyDescent="0.3">
      <c r="A580" s="195"/>
      <c r="B580" s="195"/>
      <c r="C580" s="195"/>
      <c r="D580" s="195"/>
      <c r="E580" s="195"/>
      <c r="F580" s="195"/>
      <c r="G580" s="195"/>
      <c r="H580" s="195"/>
      <c r="I580" s="195"/>
      <c r="J580" s="195"/>
      <c r="K580" s="195"/>
      <c r="L580" s="195"/>
      <c r="M580" s="195"/>
      <c r="N580" s="195"/>
      <c r="O580" s="195"/>
      <c r="P580" s="195"/>
      <c r="Q580" s="195"/>
      <c r="R580" s="195"/>
      <c r="S580" s="195"/>
      <c r="T580" s="195"/>
      <c r="U580" s="195"/>
      <c r="V580" s="195"/>
      <c r="W580" s="195"/>
      <c r="X580" s="195"/>
      <c r="Y580" s="195"/>
    </row>
    <row r="581" spans="1:25" ht="12.75" customHeight="1" x14ac:dyDescent="0.3">
      <c r="A581" s="195"/>
      <c r="B581" s="195"/>
      <c r="C581" s="195"/>
      <c r="D581" s="195"/>
      <c r="E581" s="195"/>
      <c r="F581" s="195"/>
      <c r="G581" s="195"/>
      <c r="H581" s="195"/>
      <c r="I581" s="195"/>
      <c r="J581" s="195"/>
      <c r="K581" s="195"/>
      <c r="L581" s="195"/>
      <c r="M581" s="195"/>
      <c r="N581" s="195"/>
      <c r="O581" s="195"/>
      <c r="P581" s="195"/>
      <c r="Q581" s="195"/>
      <c r="R581" s="195"/>
      <c r="S581" s="195"/>
      <c r="T581" s="195"/>
      <c r="U581" s="195"/>
      <c r="V581" s="195"/>
      <c r="W581" s="195"/>
      <c r="X581" s="195"/>
      <c r="Y581" s="195"/>
    </row>
    <row r="582" spans="1:25" ht="12.75" customHeight="1" x14ac:dyDescent="0.3">
      <c r="A582" s="195"/>
      <c r="B582" s="195"/>
      <c r="C582" s="195"/>
      <c r="D582" s="195"/>
      <c r="E582" s="195"/>
      <c r="F582" s="195"/>
      <c r="G582" s="195"/>
      <c r="H582" s="195"/>
      <c r="I582" s="195"/>
      <c r="J582" s="195"/>
      <c r="K582" s="195"/>
      <c r="L582" s="195"/>
      <c r="M582" s="195"/>
      <c r="N582" s="195"/>
      <c r="O582" s="195"/>
      <c r="P582" s="195"/>
      <c r="Q582" s="195"/>
      <c r="R582" s="195"/>
      <c r="S582" s="195"/>
      <c r="T582" s="195"/>
      <c r="U582" s="195"/>
      <c r="V582" s="195"/>
      <c r="W582" s="195"/>
      <c r="X582" s="195"/>
      <c r="Y582" s="195"/>
    </row>
    <row r="583" spans="1:25" ht="12.75" customHeight="1" x14ac:dyDescent="0.3">
      <c r="A583" s="195"/>
      <c r="B583" s="195"/>
      <c r="C583" s="195"/>
      <c r="D583" s="195"/>
      <c r="E583" s="195"/>
      <c r="F583" s="195"/>
      <c r="G583" s="195"/>
      <c r="H583" s="195"/>
      <c r="I583" s="195"/>
      <c r="J583" s="195"/>
      <c r="K583" s="195"/>
      <c r="L583" s="195"/>
      <c r="M583" s="195"/>
      <c r="N583" s="195"/>
      <c r="O583" s="195"/>
      <c r="P583" s="195"/>
      <c r="Q583" s="195"/>
      <c r="R583" s="195"/>
      <c r="S583" s="195"/>
      <c r="T583" s="195"/>
      <c r="U583" s="195"/>
      <c r="V583" s="195"/>
      <c r="W583" s="195"/>
      <c r="X583" s="195"/>
      <c r="Y583" s="195"/>
    </row>
    <row r="584" spans="1:25" ht="12.75" customHeight="1" x14ac:dyDescent="0.3">
      <c r="A584" s="195"/>
      <c r="B584" s="195"/>
      <c r="C584" s="195"/>
      <c r="D584" s="195"/>
      <c r="E584" s="195"/>
      <c r="F584" s="195"/>
      <c r="G584" s="195"/>
      <c r="H584" s="195"/>
      <c r="I584" s="195"/>
      <c r="J584" s="195"/>
      <c r="K584" s="195"/>
      <c r="L584" s="195"/>
      <c r="M584" s="195"/>
      <c r="N584" s="195"/>
      <c r="O584" s="195"/>
      <c r="P584" s="195"/>
      <c r="Q584" s="195"/>
      <c r="R584" s="195"/>
      <c r="S584" s="195"/>
      <c r="T584" s="195"/>
      <c r="U584" s="195"/>
      <c r="V584" s="195"/>
      <c r="W584" s="195"/>
      <c r="X584" s="195"/>
      <c r="Y584" s="195"/>
    </row>
    <row r="585" spans="1:25" ht="12.75" customHeight="1" x14ac:dyDescent="0.3">
      <c r="A585" s="195"/>
      <c r="B585" s="195"/>
      <c r="C585" s="195"/>
      <c r="D585" s="195"/>
      <c r="E585" s="195"/>
      <c r="F585" s="195"/>
      <c r="G585" s="195"/>
      <c r="H585" s="195"/>
      <c r="I585" s="195"/>
      <c r="J585" s="195"/>
      <c r="K585" s="195"/>
      <c r="L585" s="195"/>
      <c r="M585" s="195"/>
      <c r="N585" s="195"/>
      <c r="O585" s="195"/>
      <c r="P585" s="195"/>
      <c r="Q585" s="195"/>
      <c r="R585" s="195"/>
      <c r="S585" s="195"/>
      <c r="T585" s="195"/>
      <c r="U585" s="195"/>
      <c r="V585" s="195"/>
      <c r="W585" s="195"/>
      <c r="X585" s="195"/>
      <c r="Y585" s="195"/>
    </row>
    <row r="586" spans="1:25" ht="12.75" customHeight="1" x14ac:dyDescent="0.3">
      <c r="A586" s="195"/>
      <c r="B586" s="195"/>
      <c r="C586" s="195"/>
      <c r="D586" s="195"/>
      <c r="E586" s="195"/>
      <c r="F586" s="195"/>
      <c r="G586" s="195"/>
      <c r="H586" s="195"/>
      <c r="I586" s="195"/>
      <c r="J586" s="195"/>
      <c r="K586" s="195"/>
      <c r="L586" s="195"/>
      <c r="M586" s="195"/>
      <c r="N586" s="195"/>
      <c r="O586" s="195"/>
      <c r="P586" s="195"/>
      <c r="Q586" s="195"/>
      <c r="R586" s="195"/>
      <c r="S586" s="195"/>
      <c r="T586" s="195"/>
      <c r="U586" s="195"/>
      <c r="V586" s="195"/>
      <c r="W586" s="195"/>
      <c r="X586" s="195"/>
      <c r="Y586" s="195"/>
    </row>
    <row r="587" spans="1:25" ht="12.75" customHeight="1" x14ac:dyDescent="0.3">
      <c r="A587" s="195"/>
      <c r="B587" s="195"/>
      <c r="C587" s="195"/>
      <c r="D587" s="195"/>
      <c r="E587" s="195"/>
      <c r="F587" s="195"/>
      <c r="G587" s="195"/>
      <c r="H587" s="195"/>
      <c r="I587" s="195"/>
      <c r="J587" s="195"/>
      <c r="K587" s="195"/>
      <c r="L587" s="195"/>
      <c r="M587" s="195"/>
      <c r="N587" s="195"/>
      <c r="O587" s="195"/>
      <c r="P587" s="195"/>
      <c r="Q587" s="195"/>
      <c r="R587" s="195"/>
      <c r="S587" s="195"/>
      <c r="T587" s="195"/>
      <c r="U587" s="195"/>
      <c r="V587" s="195"/>
      <c r="W587" s="195"/>
      <c r="X587" s="195"/>
      <c r="Y587" s="195"/>
    </row>
    <row r="588" spans="1:25" ht="12.75" customHeight="1" x14ac:dyDescent="0.3">
      <c r="A588" s="195"/>
      <c r="B588" s="195"/>
      <c r="C588" s="195"/>
      <c r="D588" s="195"/>
      <c r="E588" s="195"/>
      <c r="F588" s="195"/>
      <c r="G588" s="195"/>
      <c r="H588" s="195"/>
      <c r="I588" s="195"/>
      <c r="J588" s="195"/>
      <c r="K588" s="195"/>
      <c r="L588" s="195"/>
      <c r="M588" s="195"/>
      <c r="N588" s="195"/>
      <c r="O588" s="195"/>
      <c r="P588" s="195"/>
      <c r="Q588" s="195"/>
      <c r="R588" s="195"/>
      <c r="S588" s="195"/>
      <c r="T588" s="195"/>
      <c r="U588" s="195"/>
      <c r="V588" s="195"/>
      <c r="W588" s="195"/>
      <c r="X588" s="195"/>
      <c r="Y588" s="195"/>
    </row>
    <row r="589" spans="1:25" ht="12.75" customHeight="1" x14ac:dyDescent="0.3">
      <c r="A589" s="195"/>
      <c r="B589" s="195"/>
      <c r="C589" s="195"/>
      <c r="D589" s="195"/>
      <c r="E589" s="195"/>
      <c r="F589" s="195"/>
      <c r="G589" s="195"/>
      <c r="H589" s="195"/>
      <c r="I589" s="195"/>
      <c r="J589" s="195"/>
      <c r="K589" s="195"/>
      <c r="L589" s="195"/>
      <c r="M589" s="195"/>
      <c r="N589" s="195"/>
      <c r="O589" s="195"/>
      <c r="P589" s="195"/>
      <c r="Q589" s="195"/>
      <c r="R589" s="195"/>
      <c r="S589" s="195"/>
      <c r="T589" s="195"/>
      <c r="U589" s="195"/>
      <c r="V589" s="195"/>
      <c r="W589" s="195"/>
      <c r="X589" s="195"/>
      <c r="Y589" s="195"/>
    </row>
    <row r="590" spans="1:25" ht="12.75" customHeight="1" x14ac:dyDescent="0.3">
      <c r="A590" s="195"/>
      <c r="B590" s="195"/>
      <c r="C590" s="195"/>
      <c r="D590" s="195"/>
      <c r="E590" s="195"/>
      <c r="F590" s="195"/>
      <c r="G590" s="195"/>
      <c r="H590" s="195"/>
      <c r="I590" s="195"/>
      <c r="J590" s="195"/>
      <c r="K590" s="195"/>
      <c r="L590" s="195"/>
      <c r="M590" s="195"/>
      <c r="N590" s="195"/>
      <c r="O590" s="195"/>
      <c r="P590" s="195"/>
      <c r="Q590" s="195"/>
      <c r="R590" s="195"/>
      <c r="S590" s="195"/>
      <c r="T590" s="195"/>
      <c r="U590" s="195"/>
      <c r="V590" s="195"/>
      <c r="W590" s="195"/>
      <c r="X590" s="195"/>
      <c r="Y590" s="195"/>
    </row>
    <row r="591" spans="1:25" ht="12.75" customHeight="1" x14ac:dyDescent="0.3">
      <c r="A591" s="195"/>
      <c r="B591" s="195"/>
      <c r="C591" s="195"/>
      <c r="D591" s="195"/>
      <c r="E591" s="195"/>
      <c r="F591" s="195"/>
      <c r="G591" s="195"/>
      <c r="H591" s="195"/>
      <c r="I591" s="195"/>
      <c r="J591" s="195"/>
      <c r="K591" s="195"/>
      <c r="L591" s="195"/>
      <c r="M591" s="195"/>
      <c r="N591" s="195"/>
      <c r="O591" s="195"/>
      <c r="P591" s="195"/>
      <c r="Q591" s="195"/>
      <c r="R591" s="195"/>
      <c r="S591" s="195"/>
      <c r="T591" s="195"/>
      <c r="U591" s="195"/>
      <c r="V591" s="195"/>
      <c r="W591" s="195"/>
      <c r="X591" s="195"/>
      <c r="Y591" s="195"/>
    </row>
    <row r="592" spans="1:25" ht="12.75" customHeight="1" x14ac:dyDescent="0.3">
      <c r="A592" s="195"/>
      <c r="B592" s="195"/>
      <c r="C592" s="195"/>
      <c r="D592" s="195"/>
      <c r="E592" s="195"/>
      <c r="F592" s="195"/>
      <c r="G592" s="195"/>
      <c r="H592" s="195"/>
      <c r="I592" s="195"/>
      <c r="J592" s="195"/>
      <c r="K592" s="195"/>
      <c r="L592" s="195"/>
      <c r="M592" s="195"/>
      <c r="N592" s="195"/>
      <c r="O592" s="195"/>
      <c r="P592" s="195"/>
      <c r="Q592" s="195"/>
      <c r="R592" s="195"/>
      <c r="S592" s="195"/>
      <c r="T592" s="195"/>
      <c r="U592" s="195"/>
      <c r="V592" s="195"/>
      <c r="W592" s="195"/>
      <c r="X592" s="195"/>
      <c r="Y592" s="195"/>
    </row>
    <row r="593" spans="1:25" ht="12.75" customHeight="1" x14ac:dyDescent="0.3">
      <c r="A593" s="195"/>
      <c r="B593" s="195"/>
      <c r="C593" s="195"/>
      <c r="D593" s="195"/>
      <c r="E593" s="195"/>
      <c r="F593" s="195"/>
      <c r="G593" s="195"/>
      <c r="H593" s="195"/>
      <c r="I593" s="195"/>
      <c r="J593" s="195"/>
      <c r="K593" s="195"/>
      <c r="L593" s="195"/>
      <c r="M593" s="195"/>
      <c r="N593" s="195"/>
      <c r="O593" s="195"/>
      <c r="P593" s="195"/>
      <c r="Q593" s="195"/>
      <c r="R593" s="195"/>
      <c r="S593" s="195"/>
      <c r="T593" s="195"/>
      <c r="U593" s="195"/>
      <c r="V593" s="195"/>
      <c r="W593" s="195"/>
      <c r="X593" s="195"/>
      <c r="Y593" s="195"/>
    </row>
    <row r="594" spans="1:25" ht="12.75" customHeight="1" x14ac:dyDescent="0.3">
      <c r="A594" s="195"/>
      <c r="B594" s="195"/>
      <c r="C594" s="195"/>
      <c r="D594" s="195"/>
      <c r="E594" s="195"/>
      <c r="F594" s="195"/>
      <c r="G594" s="195"/>
      <c r="H594" s="195"/>
      <c r="I594" s="195"/>
      <c r="J594" s="195"/>
      <c r="K594" s="195"/>
      <c r="L594" s="195"/>
      <c r="M594" s="195"/>
      <c r="N594" s="195"/>
      <c r="O594" s="195"/>
      <c r="P594" s="195"/>
      <c r="Q594" s="195"/>
      <c r="R594" s="195"/>
      <c r="S594" s="195"/>
      <c r="T594" s="195"/>
      <c r="U594" s="195"/>
      <c r="V594" s="195"/>
      <c r="W594" s="195"/>
      <c r="X594" s="195"/>
      <c r="Y594" s="195"/>
    </row>
    <row r="595" spans="1:25" ht="12.75" customHeight="1" x14ac:dyDescent="0.3">
      <c r="A595" s="195"/>
      <c r="B595" s="195"/>
      <c r="C595" s="195"/>
      <c r="D595" s="195"/>
      <c r="E595" s="195"/>
      <c r="F595" s="195"/>
      <c r="G595" s="195"/>
      <c r="H595" s="195"/>
      <c r="I595" s="195"/>
      <c r="J595" s="195"/>
      <c r="K595" s="195"/>
      <c r="L595" s="195"/>
      <c r="M595" s="195"/>
      <c r="N595" s="195"/>
      <c r="O595" s="195"/>
      <c r="P595" s="195"/>
      <c r="Q595" s="195"/>
      <c r="R595" s="195"/>
      <c r="S595" s="195"/>
      <c r="T595" s="195"/>
      <c r="U595" s="195"/>
      <c r="V595" s="195"/>
      <c r="W595" s="195"/>
      <c r="X595" s="195"/>
      <c r="Y595" s="195"/>
    </row>
    <row r="596" spans="1:25" ht="12.75" customHeight="1" x14ac:dyDescent="0.3">
      <c r="A596" s="195"/>
      <c r="B596" s="195"/>
      <c r="C596" s="195"/>
      <c r="D596" s="195"/>
      <c r="E596" s="195"/>
      <c r="F596" s="195"/>
      <c r="G596" s="195"/>
      <c r="H596" s="195"/>
      <c r="I596" s="195"/>
      <c r="J596" s="195"/>
      <c r="K596" s="195"/>
      <c r="L596" s="195"/>
      <c r="M596" s="195"/>
      <c r="N596" s="195"/>
      <c r="O596" s="195"/>
      <c r="P596" s="195"/>
      <c r="Q596" s="195"/>
      <c r="R596" s="195"/>
      <c r="S596" s="195"/>
      <c r="T596" s="195"/>
      <c r="U596" s="195"/>
      <c r="V596" s="195"/>
      <c r="W596" s="195"/>
      <c r="X596" s="195"/>
      <c r="Y596" s="195"/>
    </row>
    <row r="597" spans="1:25" ht="12.75" customHeight="1" x14ac:dyDescent="0.3">
      <c r="A597" s="195"/>
      <c r="B597" s="195"/>
      <c r="C597" s="195"/>
      <c r="D597" s="195"/>
      <c r="E597" s="195"/>
      <c r="F597" s="195"/>
      <c r="G597" s="195"/>
      <c r="H597" s="195"/>
      <c r="I597" s="195"/>
      <c r="J597" s="195"/>
      <c r="K597" s="195"/>
      <c r="L597" s="195"/>
      <c r="M597" s="195"/>
      <c r="N597" s="195"/>
      <c r="O597" s="195"/>
      <c r="P597" s="195"/>
      <c r="Q597" s="195"/>
      <c r="R597" s="195"/>
      <c r="S597" s="195"/>
      <c r="T597" s="195"/>
      <c r="U597" s="195"/>
      <c r="V597" s="195"/>
      <c r="W597" s="195"/>
      <c r="X597" s="195"/>
      <c r="Y597" s="195"/>
    </row>
    <row r="598" spans="1:25" ht="12.75" customHeight="1" x14ac:dyDescent="0.3">
      <c r="A598" s="195"/>
      <c r="B598" s="195"/>
      <c r="C598" s="195"/>
      <c r="D598" s="195"/>
      <c r="E598" s="195"/>
      <c r="F598" s="195"/>
      <c r="G598" s="195"/>
      <c r="H598" s="195"/>
      <c r="I598" s="195"/>
      <c r="J598" s="195"/>
      <c r="K598" s="195"/>
      <c r="L598" s="195"/>
      <c r="M598" s="195"/>
      <c r="N598" s="195"/>
      <c r="O598" s="195"/>
      <c r="P598" s="195"/>
      <c r="Q598" s="195"/>
      <c r="R598" s="195"/>
      <c r="S598" s="195"/>
      <c r="T598" s="195"/>
      <c r="U598" s="195"/>
      <c r="V598" s="195"/>
      <c r="W598" s="195"/>
      <c r="X598" s="195"/>
      <c r="Y598" s="195"/>
    </row>
    <row r="599" spans="1:25" ht="12.75" customHeight="1" x14ac:dyDescent="0.3">
      <c r="A599" s="195"/>
      <c r="B599" s="195"/>
      <c r="C599" s="195"/>
      <c r="D599" s="195"/>
      <c r="E599" s="195"/>
      <c r="F599" s="195"/>
      <c r="G599" s="195"/>
      <c r="H599" s="195"/>
      <c r="I599" s="195"/>
      <c r="J599" s="195"/>
      <c r="K599" s="195"/>
      <c r="L599" s="195"/>
      <c r="M599" s="195"/>
      <c r="N599" s="195"/>
      <c r="O599" s="195"/>
      <c r="P599" s="195"/>
      <c r="Q599" s="195"/>
      <c r="R599" s="195"/>
      <c r="S599" s="195"/>
      <c r="T599" s="195"/>
      <c r="U599" s="195"/>
      <c r="V599" s="195"/>
      <c r="W599" s="195"/>
      <c r="X599" s="195"/>
      <c r="Y599" s="195"/>
    </row>
    <row r="600" spans="1:25" ht="12.75" customHeight="1" x14ac:dyDescent="0.3">
      <c r="A600" s="195"/>
      <c r="B600" s="195"/>
      <c r="C600" s="195"/>
      <c r="D600" s="195"/>
      <c r="E600" s="195"/>
      <c r="F600" s="195"/>
      <c r="G600" s="195"/>
      <c r="H600" s="195"/>
      <c r="I600" s="195"/>
      <c r="J600" s="195"/>
      <c r="K600" s="195"/>
      <c r="L600" s="195"/>
      <c r="M600" s="195"/>
      <c r="N600" s="195"/>
      <c r="O600" s="195"/>
      <c r="P600" s="195"/>
      <c r="Q600" s="195"/>
      <c r="R600" s="195"/>
      <c r="S600" s="195"/>
      <c r="T600" s="195"/>
      <c r="U600" s="195"/>
      <c r="V600" s="195"/>
      <c r="W600" s="195"/>
      <c r="X600" s="195"/>
      <c r="Y600" s="195"/>
    </row>
    <row r="601" spans="1:25" ht="12.75" customHeight="1" x14ac:dyDescent="0.3">
      <c r="A601" s="195"/>
      <c r="B601" s="195"/>
      <c r="C601" s="195"/>
      <c r="D601" s="195"/>
      <c r="E601" s="195"/>
      <c r="F601" s="195"/>
      <c r="G601" s="195"/>
      <c r="H601" s="195"/>
      <c r="I601" s="195"/>
      <c r="J601" s="195"/>
      <c r="K601" s="195"/>
      <c r="L601" s="195"/>
      <c r="M601" s="195"/>
      <c r="N601" s="195"/>
      <c r="O601" s="195"/>
      <c r="P601" s="195"/>
      <c r="Q601" s="195"/>
      <c r="R601" s="195"/>
      <c r="S601" s="195"/>
      <c r="T601" s="195"/>
      <c r="U601" s="195"/>
      <c r="V601" s="195"/>
      <c r="W601" s="195"/>
      <c r="X601" s="195"/>
      <c r="Y601" s="195"/>
    </row>
    <row r="602" spans="1:25" ht="12.75" customHeight="1" x14ac:dyDescent="0.3">
      <c r="A602" s="195"/>
      <c r="B602" s="195"/>
      <c r="C602" s="195"/>
      <c r="D602" s="195"/>
      <c r="E602" s="195"/>
      <c r="F602" s="195"/>
      <c r="G602" s="195"/>
      <c r="H602" s="195"/>
      <c r="I602" s="195"/>
      <c r="J602" s="195"/>
      <c r="K602" s="195"/>
      <c r="L602" s="195"/>
      <c r="M602" s="195"/>
      <c r="N602" s="195"/>
      <c r="O602" s="195"/>
      <c r="P602" s="195"/>
      <c r="Q602" s="195"/>
      <c r="R602" s="195"/>
      <c r="S602" s="195"/>
      <c r="T602" s="195"/>
      <c r="U602" s="195"/>
      <c r="V602" s="195"/>
      <c r="W602" s="195"/>
      <c r="X602" s="195"/>
      <c r="Y602" s="195"/>
    </row>
    <row r="603" spans="1:25" ht="12.75" customHeight="1" x14ac:dyDescent="0.3">
      <c r="A603" s="195"/>
      <c r="B603" s="195"/>
      <c r="C603" s="195"/>
      <c r="D603" s="195"/>
      <c r="E603" s="195"/>
      <c r="F603" s="195"/>
      <c r="G603" s="195"/>
      <c r="H603" s="195"/>
      <c r="I603" s="195"/>
      <c r="J603" s="195"/>
      <c r="K603" s="195"/>
      <c r="L603" s="195"/>
      <c r="M603" s="195"/>
      <c r="N603" s="195"/>
      <c r="O603" s="195"/>
      <c r="P603" s="195"/>
      <c r="Q603" s="195"/>
      <c r="R603" s="195"/>
      <c r="S603" s="195"/>
      <c r="T603" s="195"/>
      <c r="U603" s="195"/>
      <c r="V603" s="195"/>
      <c r="W603" s="195"/>
      <c r="X603" s="195"/>
      <c r="Y603" s="195"/>
    </row>
    <row r="604" spans="1:25" ht="12.75" customHeight="1" x14ac:dyDescent="0.3">
      <c r="A604" s="195"/>
      <c r="B604" s="195"/>
      <c r="C604" s="195"/>
      <c r="D604" s="195"/>
      <c r="E604" s="195"/>
      <c r="F604" s="195"/>
      <c r="G604" s="195"/>
      <c r="H604" s="195"/>
      <c r="I604" s="195"/>
      <c r="J604" s="195"/>
      <c r="K604" s="195"/>
      <c r="L604" s="195"/>
      <c r="M604" s="195"/>
      <c r="N604" s="195"/>
      <c r="O604" s="195"/>
      <c r="P604" s="195"/>
      <c r="Q604" s="195"/>
      <c r="R604" s="195"/>
      <c r="S604" s="195"/>
      <c r="T604" s="195"/>
      <c r="U604" s="195"/>
      <c r="V604" s="195"/>
      <c r="W604" s="195"/>
      <c r="X604" s="195"/>
      <c r="Y604" s="195"/>
    </row>
    <row r="605" spans="1:25" ht="12.75" customHeight="1" x14ac:dyDescent="0.3">
      <c r="A605" s="195"/>
      <c r="B605" s="195"/>
      <c r="C605" s="195"/>
      <c r="D605" s="195"/>
      <c r="E605" s="195"/>
      <c r="F605" s="195"/>
      <c r="G605" s="195"/>
      <c r="H605" s="195"/>
      <c r="I605" s="195"/>
      <c r="J605" s="195"/>
      <c r="K605" s="195"/>
      <c r="L605" s="195"/>
      <c r="M605" s="195"/>
      <c r="N605" s="195"/>
      <c r="O605" s="195"/>
      <c r="P605" s="195"/>
      <c r="Q605" s="195"/>
      <c r="R605" s="195"/>
      <c r="S605" s="195"/>
      <c r="T605" s="195"/>
      <c r="U605" s="195"/>
      <c r="V605" s="195"/>
      <c r="W605" s="195"/>
      <c r="X605" s="195"/>
      <c r="Y605" s="195"/>
    </row>
    <row r="606" spans="1:25" ht="12.75" customHeight="1" x14ac:dyDescent="0.3">
      <c r="A606" s="195"/>
      <c r="B606" s="195"/>
      <c r="C606" s="195"/>
      <c r="D606" s="195"/>
      <c r="E606" s="195"/>
      <c r="F606" s="195"/>
      <c r="G606" s="195"/>
      <c r="H606" s="195"/>
      <c r="I606" s="195"/>
      <c r="J606" s="195"/>
      <c r="K606" s="195"/>
      <c r="L606" s="195"/>
      <c r="M606" s="195"/>
      <c r="N606" s="195"/>
      <c r="O606" s="195"/>
      <c r="P606" s="195"/>
      <c r="Q606" s="195"/>
      <c r="R606" s="195"/>
      <c r="S606" s="195"/>
      <c r="T606" s="195"/>
      <c r="U606" s="195"/>
      <c r="V606" s="195"/>
      <c r="W606" s="195"/>
      <c r="X606" s="195"/>
      <c r="Y606" s="195"/>
    </row>
    <row r="607" spans="1:25" ht="12.75" customHeight="1" x14ac:dyDescent="0.3">
      <c r="A607" s="195"/>
      <c r="B607" s="195"/>
      <c r="C607" s="195"/>
      <c r="D607" s="195"/>
      <c r="E607" s="195"/>
      <c r="F607" s="195"/>
      <c r="G607" s="195"/>
      <c r="H607" s="195"/>
      <c r="I607" s="195"/>
      <c r="J607" s="195"/>
      <c r="K607" s="195"/>
      <c r="L607" s="195"/>
      <c r="M607" s="195"/>
      <c r="N607" s="195"/>
      <c r="O607" s="195"/>
      <c r="P607" s="195"/>
      <c r="Q607" s="195"/>
      <c r="R607" s="195"/>
      <c r="S607" s="195"/>
      <c r="T607" s="195"/>
      <c r="U607" s="195"/>
      <c r="V607" s="195"/>
      <c r="W607" s="195"/>
      <c r="X607" s="195"/>
      <c r="Y607" s="195"/>
    </row>
    <row r="608" spans="1:25" ht="12.75" customHeight="1" x14ac:dyDescent="0.3">
      <c r="A608" s="195"/>
      <c r="B608" s="195"/>
      <c r="C608" s="195"/>
      <c r="D608" s="195"/>
      <c r="E608" s="195"/>
      <c r="F608" s="195"/>
      <c r="G608" s="195"/>
      <c r="H608" s="195"/>
      <c r="I608" s="195"/>
      <c r="J608" s="195"/>
      <c r="K608" s="195"/>
      <c r="L608" s="195"/>
      <c r="M608" s="195"/>
      <c r="N608" s="195"/>
      <c r="O608" s="195"/>
      <c r="P608" s="195"/>
      <c r="Q608" s="195"/>
      <c r="R608" s="195"/>
      <c r="S608" s="195"/>
      <c r="T608" s="195"/>
      <c r="U608" s="195"/>
      <c r="V608" s="195"/>
      <c r="W608" s="195"/>
      <c r="X608" s="195"/>
      <c r="Y608" s="195"/>
    </row>
    <row r="609" spans="1:25" ht="12.75" customHeight="1" x14ac:dyDescent="0.3">
      <c r="A609" s="195"/>
      <c r="B609" s="195"/>
      <c r="C609" s="195"/>
      <c r="D609" s="195"/>
      <c r="E609" s="195"/>
      <c r="F609" s="195"/>
      <c r="G609" s="195"/>
      <c r="H609" s="195"/>
      <c r="I609" s="195"/>
      <c r="J609" s="195"/>
      <c r="K609" s="195"/>
      <c r="L609" s="195"/>
      <c r="M609" s="195"/>
      <c r="N609" s="195"/>
      <c r="O609" s="195"/>
      <c r="P609" s="195"/>
      <c r="Q609" s="195"/>
      <c r="R609" s="195"/>
      <c r="S609" s="195"/>
      <c r="T609" s="195"/>
      <c r="U609" s="195"/>
      <c r="V609" s="195"/>
      <c r="W609" s="195"/>
      <c r="X609" s="195"/>
      <c r="Y609" s="195"/>
    </row>
    <row r="610" spans="1:25" ht="12.75" customHeight="1" x14ac:dyDescent="0.3">
      <c r="A610" s="195"/>
      <c r="B610" s="195"/>
      <c r="C610" s="195"/>
      <c r="D610" s="195"/>
      <c r="E610" s="195"/>
      <c r="F610" s="195"/>
      <c r="G610" s="195"/>
      <c r="H610" s="195"/>
      <c r="I610" s="195"/>
      <c r="J610" s="195"/>
      <c r="K610" s="195"/>
      <c r="L610" s="195"/>
      <c r="M610" s="195"/>
      <c r="N610" s="195"/>
      <c r="O610" s="195"/>
      <c r="P610" s="195"/>
      <c r="Q610" s="195"/>
      <c r="R610" s="195"/>
      <c r="S610" s="195"/>
      <c r="T610" s="195"/>
      <c r="U610" s="195"/>
      <c r="V610" s="195"/>
      <c r="W610" s="195"/>
      <c r="X610" s="195"/>
      <c r="Y610" s="195"/>
    </row>
    <row r="611" spans="1:25" ht="12.75" customHeight="1" x14ac:dyDescent="0.3">
      <c r="A611" s="195"/>
      <c r="B611" s="195"/>
      <c r="C611" s="195"/>
      <c r="D611" s="195"/>
      <c r="E611" s="195"/>
      <c r="F611" s="195"/>
      <c r="G611" s="195"/>
      <c r="H611" s="195"/>
      <c r="I611" s="195"/>
      <c r="J611" s="195"/>
      <c r="K611" s="195"/>
      <c r="L611" s="195"/>
      <c r="M611" s="195"/>
      <c r="N611" s="195"/>
      <c r="O611" s="195"/>
      <c r="P611" s="195"/>
      <c r="Q611" s="195"/>
      <c r="R611" s="195"/>
      <c r="S611" s="195"/>
      <c r="T611" s="195"/>
      <c r="U611" s="195"/>
      <c r="V611" s="195"/>
      <c r="W611" s="195"/>
      <c r="X611" s="195"/>
      <c r="Y611" s="195"/>
    </row>
    <row r="612" spans="1:25" ht="12.75" customHeight="1" x14ac:dyDescent="0.3">
      <c r="A612" s="195"/>
      <c r="B612" s="195"/>
      <c r="C612" s="195"/>
      <c r="D612" s="195"/>
      <c r="E612" s="195"/>
      <c r="F612" s="195"/>
      <c r="G612" s="195"/>
      <c r="H612" s="195"/>
      <c r="I612" s="195"/>
      <c r="J612" s="195"/>
      <c r="K612" s="195"/>
      <c r="L612" s="195"/>
      <c r="M612" s="195"/>
      <c r="N612" s="195"/>
      <c r="O612" s="195"/>
      <c r="P612" s="195"/>
      <c r="Q612" s="195"/>
      <c r="R612" s="195"/>
      <c r="S612" s="195"/>
      <c r="T612" s="195"/>
      <c r="U612" s="195"/>
      <c r="V612" s="195"/>
      <c r="W612" s="195"/>
      <c r="X612" s="195"/>
      <c r="Y612" s="195"/>
    </row>
    <row r="613" spans="1:25" ht="12.75" customHeight="1" x14ac:dyDescent="0.3">
      <c r="A613" s="195"/>
      <c r="B613" s="195"/>
      <c r="C613" s="195"/>
      <c r="D613" s="195"/>
      <c r="E613" s="195"/>
      <c r="F613" s="195"/>
      <c r="G613" s="195"/>
      <c r="H613" s="195"/>
      <c r="I613" s="195"/>
      <c r="J613" s="195"/>
      <c r="K613" s="195"/>
      <c r="L613" s="195"/>
      <c r="M613" s="195"/>
      <c r="N613" s="195"/>
      <c r="O613" s="195"/>
      <c r="P613" s="195"/>
      <c r="Q613" s="195"/>
      <c r="R613" s="195"/>
      <c r="S613" s="195"/>
      <c r="T613" s="195"/>
      <c r="U613" s="195"/>
      <c r="V613" s="195"/>
      <c r="W613" s="195"/>
      <c r="X613" s="195"/>
      <c r="Y613" s="195"/>
    </row>
    <row r="614" spans="1:25" ht="12.75" customHeight="1" x14ac:dyDescent="0.3">
      <c r="A614" s="195"/>
      <c r="B614" s="195"/>
      <c r="C614" s="195"/>
      <c r="D614" s="195"/>
      <c r="E614" s="195"/>
      <c r="F614" s="195"/>
      <c r="G614" s="195"/>
      <c r="H614" s="195"/>
      <c r="I614" s="195"/>
      <c r="J614" s="195"/>
      <c r="K614" s="195"/>
      <c r="L614" s="195"/>
      <c r="M614" s="195"/>
      <c r="N614" s="195"/>
      <c r="O614" s="195"/>
      <c r="P614" s="195"/>
      <c r="Q614" s="195"/>
      <c r="R614" s="195"/>
      <c r="S614" s="195"/>
      <c r="T614" s="195"/>
      <c r="U614" s="195"/>
      <c r="V614" s="195"/>
      <c r="W614" s="195"/>
      <c r="X614" s="195"/>
      <c r="Y614" s="195"/>
    </row>
    <row r="615" spans="1:25" ht="12.75" customHeight="1" x14ac:dyDescent="0.3">
      <c r="A615" s="195"/>
      <c r="B615" s="195"/>
      <c r="C615" s="195"/>
      <c r="D615" s="195"/>
      <c r="E615" s="195"/>
      <c r="F615" s="195"/>
      <c r="G615" s="195"/>
      <c r="H615" s="195"/>
      <c r="I615" s="195"/>
      <c r="J615" s="195"/>
      <c r="K615" s="195"/>
      <c r="L615" s="195"/>
      <c r="M615" s="195"/>
      <c r="N615" s="195"/>
      <c r="O615" s="195"/>
      <c r="P615" s="195"/>
      <c r="Q615" s="195"/>
      <c r="R615" s="195"/>
      <c r="S615" s="195"/>
      <c r="T615" s="195"/>
      <c r="U615" s="195"/>
      <c r="V615" s="195"/>
      <c r="W615" s="195"/>
      <c r="X615" s="195"/>
      <c r="Y615" s="195"/>
    </row>
    <row r="616" spans="1:25" ht="12.75" customHeight="1" x14ac:dyDescent="0.3">
      <c r="A616" s="195"/>
      <c r="B616" s="195"/>
      <c r="C616" s="195"/>
      <c r="D616" s="195"/>
      <c r="E616" s="195"/>
      <c r="F616" s="195"/>
      <c r="G616" s="195"/>
      <c r="H616" s="195"/>
      <c r="I616" s="195"/>
      <c r="J616" s="195"/>
      <c r="K616" s="195"/>
      <c r="L616" s="195"/>
      <c r="M616" s="195"/>
      <c r="N616" s="195"/>
      <c r="O616" s="195"/>
      <c r="P616" s="195"/>
      <c r="Q616" s="195"/>
      <c r="R616" s="195"/>
      <c r="S616" s="195"/>
      <c r="T616" s="195"/>
      <c r="U616" s="195"/>
      <c r="V616" s="195"/>
      <c r="W616" s="195"/>
      <c r="X616" s="195"/>
      <c r="Y616" s="195"/>
    </row>
    <row r="617" spans="1:25" ht="12.75" customHeight="1" x14ac:dyDescent="0.3">
      <c r="A617" s="195"/>
      <c r="B617" s="195"/>
      <c r="C617" s="195"/>
      <c r="D617" s="195"/>
      <c r="E617" s="195"/>
      <c r="F617" s="195"/>
      <c r="G617" s="195"/>
      <c r="H617" s="195"/>
      <c r="I617" s="195"/>
      <c r="J617" s="195"/>
      <c r="K617" s="195"/>
      <c r="L617" s="195"/>
      <c r="M617" s="195"/>
      <c r="N617" s="195"/>
      <c r="O617" s="195"/>
      <c r="P617" s="195"/>
      <c r="Q617" s="195"/>
      <c r="R617" s="195"/>
      <c r="S617" s="195"/>
      <c r="T617" s="195"/>
      <c r="U617" s="195"/>
      <c r="V617" s="195"/>
      <c r="W617" s="195"/>
      <c r="X617" s="195"/>
      <c r="Y617" s="195"/>
    </row>
    <row r="618" spans="1:25" ht="12.75" customHeight="1" x14ac:dyDescent="0.3">
      <c r="A618" s="195"/>
      <c r="B618" s="195"/>
      <c r="C618" s="195"/>
      <c r="D618" s="195"/>
      <c r="E618" s="195"/>
      <c r="F618" s="195"/>
      <c r="G618" s="195"/>
      <c r="H618" s="195"/>
      <c r="I618" s="195"/>
      <c r="J618" s="195"/>
      <c r="K618" s="195"/>
      <c r="L618" s="195"/>
      <c r="M618" s="195"/>
      <c r="N618" s="195"/>
      <c r="O618" s="195"/>
      <c r="P618" s="195"/>
      <c r="Q618" s="195"/>
      <c r="R618" s="195"/>
      <c r="S618" s="195"/>
      <c r="T618" s="195"/>
      <c r="U618" s="195"/>
      <c r="V618" s="195"/>
      <c r="W618" s="195"/>
      <c r="X618" s="195"/>
      <c r="Y618" s="195"/>
    </row>
    <row r="619" spans="1:25" ht="12.75" customHeight="1" x14ac:dyDescent="0.3">
      <c r="A619" s="195"/>
      <c r="B619" s="195"/>
      <c r="C619" s="195"/>
      <c r="D619" s="195"/>
      <c r="E619" s="195"/>
      <c r="F619" s="195"/>
      <c r="G619" s="195"/>
      <c r="H619" s="195"/>
      <c r="I619" s="195"/>
      <c r="J619" s="195"/>
      <c r="K619" s="195"/>
      <c r="L619" s="195"/>
      <c r="M619" s="195"/>
      <c r="N619" s="195"/>
      <c r="O619" s="195"/>
      <c r="P619" s="195"/>
      <c r="Q619" s="195"/>
      <c r="R619" s="195"/>
      <c r="S619" s="195"/>
      <c r="T619" s="195"/>
      <c r="U619" s="195"/>
      <c r="V619" s="195"/>
      <c r="W619" s="195"/>
      <c r="X619" s="195"/>
      <c r="Y619" s="195"/>
    </row>
    <row r="620" spans="1:25" ht="12.75" customHeight="1" x14ac:dyDescent="0.3">
      <c r="A620" s="195"/>
      <c r="B620" s="195"/>
      <c r="C620" s="195"/>
      <c r="D620" s="195"/>
      <c r="E620" s="195"/>
      <c r="F620" s="195"/>
      <c r="G620" s="195"/>
      <c r="H620" s="195"/>
      <c r="I620" s="195"/>
      <c r="J620" s="195"/>
      <c r="K620" s="195"/>
      <c r="L620" s="195"/>
      <c r="M620" s="195"/>
      <c r="N620" s="195"/>
      <c r="O620" s="195"/>
      <c r="P620" s="195"/>
      <c r="Q620" s="195"/>
      <c r="R620" s="195"/>
      <c r="S620" s="195"/>
      <c r="T620" s="195"/>
      <c r="U620" s="195"/>
      <c r="V620" s="195"/>
      <c r="W620" s="195"/>
      <c r="X620" s="195"/>
      <c r="Y620" s="195"/>
    </row>
    <row r="621" spans="1:25" ht="12.75" customHeight="1" x14ac:dyDescent="0.3">
      <c r="A621" s="195"/>
      <c r="B621" s="195"/>
      <c r="C621" s="195"/>
      <c r="D621" s="195"/>
      <c r="E621" s="195"/>
      <c r="F621" s="195"/>
      <c r="G621" s="195"/>
      <c r="H621" s="195"/>
      <c r="I621" s="195"/>
      <c r="J621" s="195"/>
      <c r="K621" s="195"/>
      <c r="L621" s="195"/>
      <c r="M621" s="195"/>
      <c r="N621" s="195"/>
      <c r="O621" s="195"/>
      <c r="P621" s="195"/>
      <c r="Q621" s="195"/>
      <c r="R621" s="195"/>
      <c r="S621" s="195"/>
      <c r="T621" s="195"/>
      <c r="U621" s="195"/>
      <c r="V621" s="195"/>
      <c r="W621" s="195"/>
      <c r="X621" s="195"/>
      <c r="Y621" s="195"/>
    </row>
    <row r="622" spans="1:25" ht="12.75" customHeight="1" x14ac:dyDescent="0.3">
      <c r="A622" s="195"/>
      <c r="B622" s="195"/>
      <c r="C622" s="195"/>
      <c r="D622" s="195"/>
      <c r="E622" s="195"/>
      <c r="F622" s="195"/>
      <c r="G622" s="195"/>
      <c r="H622" s="195"/>
      <c r="I622" s="195"/>
      <c r="J622" s="195"/>
      <c r="K622" s="195"/>
      <c r="L622" s="195"/>
      <c r="M622" s="195"/>
      <c r="N622" s="195"/>
      <c r="O622" s="195"/>
      <c r="P622" s="195"/>
      <c r="Q622" s="195"/>
      <c r="R622" s="195"/>
      <c r="S622" s="195"/>
      <c r="T622" s="195"/>
      <c r="U622" s="195"/>
      <c r="V622" s="195"/>
      <c r="W622" s="195"/>
      <c r="X622" s="195"/>
      <c r="Y622" s="195"/>
    </row>
    <row r="623" spans="1:25" ht="12.75" customHeight="1" x14ac:dyDescent="0.3">
      <c r="A623" s="195"/>
      <c r="B623" s="195"/>
      <c r="C623" s="195"/>
      <c r="D623" s="195"/>
      <c r="E623" s="195"/>
      <c r="F623" s="195"/>
      <c r="G623" s="195"/>
      <c r="H623" s="195"/>
      <c r="I623" s="195"/>
      <c r="J623" s="195"/>
      <c r="K623" s="195"/>
      <c r="L623" s="195"/>
      <c r="M623" s="195"/>
      <c r="N623" s="195"/>
      <c r="O623" s="195"/>
      <c r="P623" s="195"/>
      <c r="Q623" s="195"/>
      <c r="R623" s="195"/>
      <c r="S623" s="195"/>
      <c r="T623" s="195"/>
      <c r="U623" s="195"/>
      <c r="V623" s="195"/>
      <c r="W623" s="195"/>
      <c r="X623" s="195"/>
      <c r="Y623" s="195"/>
    </row>
    <row r="624" spans="1:25" ht="12.75" customHeight="1" x14ac:dyDescent="0.3">
      <c r="A624" s="195"/>
      <c r="B624" s="195"/>
      <c r="C624" s="195"/>
      <c r="D624" s="195"/>
      <c r="E624" s="195"/>
      <c r="F624" s="195"/>
      <c r="G624" s="195"/>
      <c r="H624" s="195"/>
      <c r="I624" s="195"/>
      <c r="J624" s="195"/>
      <c r="K624" s="195"/>
      <c r="L624" s="195"/>
      <c r="M624" s="195"/>
      <c r="N624" s="195"/>
      <c r="O624" s="195"/>
      <c r="P624" s="195"/>
      <c r="Q624" s="195"/>
      <c r="R624" s="195"/>
      <c r="S624" s="195"/>
      <c r="T624" s="195"/>
      <c r="U624" s="195"/>
      <c r="V624" s="195"/>
      <c r="W624" s="195"/>
      <c r="X624" s="195"/>
      <c r="Y624" s="195"/>
    </row>
    <row r="625" spans="1:25" ht="12.75" customHeight="1" x14ac:dyDescent="0.3">
      <c r="A625" s="195"/>
      <c r="B625" s="195"/>
      <c r="C625" s="195"/>
      <c r="D625" s="195"/>
      <c r="E625" s="195"/>
      <c r="F625" s="195"/>
      <c r="G625" s="195"/>
      <c r="H625" s="195"/>
      <c r="I625" s="195"/>
      <c r="J625" s="195"/>
      <c r="K625" s="195"/>
      <c r="L625" s="195"/>
      <c r="M625" s="195"/>
      <c r="N625" s="195"/>
      <c r="O625" s="195"/>
      <c r="P625" s="195"/>
      <c r="Q625" s="195"/>
      <c r="R625" s="195"/>
      <c r="S625" s="195"/>
      <c r="T625" s="195"/>
      <c r="U625" s="195"/>
      <c r="V625" s="195"/>
      <c r="W625" s="195"/>
      <c r="X625" s="195"/>
      <c r="Y625" s="195"/>
    </row>
    <row r="626" spans="1:25" ht="12.75" customHeight="1" x14ac:dyDescent="0.3">
      <c r="A626" s="195"/>
      <c r="B626" s="195"/>
      <c r="C626" s="195"/>
      <c r="D626" s="195"/>
      <c r="E626" s="195"/>
      <c r="F626" s="195"/>
      <c r="G626" s="195"/>
      <c r="H626" s="195"/>
      <c r="I626" s="195"/>
      <c r="J626" s="195"/>
      <c r="K626" s="195"/>
      <c r="L626" s="195"/>
      <c r="M626" s="195"/>
      <c r="N626" s="195"/>
      <c r="O626" s="195"/>
      <c r="P626" s="195"/>
      <c r="Q626" s="195"/>
      <c r="R626" s="195"/>
      <c r="S626" s="195"/>
      <c r="T626" s="195"/>
      <c r="U626" s="195"/>
      <c r="V626" s="195"/>
      <c r="W626" s="195"/>
      <c r="X626" s="195"/>
      <c r="Y626" s="195"/>
    </row>
    <row r="627" spans="1:25" ht="12.75" customHeight="1" x14ac:dyDescent="0.3">
      <c r="A627" s="195"/>
      <c r="B627" s="195"/>
      <c r="C627" s="195"/>
      <c r="D627" s="195"/>
      <c r="E627" s="195"/>
      <c r="F627" s="195"/>
      <c r="G627" s="195"/>
      <c r="H627" s="195"/>
      <c r="I627" s="195"/>
      <c r="J627" s="195"/>
      <c r="K627" s="195"/>
      <c r="L627" s="195"/>
      <c r="M627" s="195"/>
      <c r="N627" s="195"/>
      <c r="O627" s="195"/>
      <c r="P627" s="195"/>
      <c r="Q627" s="195"/>
      <c r="R627" s="195"/>
      <c r="S627" s="195"/>
      <c r="T627" s="195"/>
      <c r="U627" s="195"/>
      <c r="V627" s="195"/>
      <c r="W627" s="195"/>
      <c r="X627" s="195"/>
      <c r="Y627" s="195"/>
    </row>
    <row r="628" spans="1:25" ht="12.75" customHeight="1" x14ac:dyDescent="0.3">
      <c r="A628" s="195"/>
      <c r="B628" s="195"/>
      <c r="C628" s="195"/>
      <c r="D628" s="195"/>
      <c r="E628" s="195"/>
      <c r="F628" s="195"/>
      <c r="G628" s="195"/>
      <c r="H628" s="195"/>
      <c r="I628" s="195"/>
      <c r="J628" s="195"/>
      <c r="K628" s="195"/>
      <c r="L628" s="195"/>
      <c r="M628" s="195"/>
      <c r="N628" s="195"/>
      <c r="O628" s="195"/>
      <c r="P628" s="195"/>
      <c r="Q628" s="195"/>
      <c r="R628" s="195"/>
      <c r="S628" s="195"/>
      <c r="T628" s="195"/>
      <c r="U628" s="195"/>
      <c r="V628" s="195"/>
      <c r="W628" s="195"/>
      <c r="X628" s="195"/>
      <c r="Y628" s="195"/>
    </row>
    <row r="629" spans="1:25" ht="12.75" customHeight="1" x14ac:dyDescent="0.3">
      <c r="A629" s="195"/>
      <c r="B629" s="195"/>
      <c r="C629" s="195"/>
      <c r="D629" s="195"/>
      <c r="E629" s="195"/>
      <c r="F629" s="195"/>
      <c r="G629" s="195"/>
      <c r="H629" s="195"/>
      <c r="I629" s="195"/>
      <c r="J629" s="195"/>
      <c r="K629" s="195"/>
      <c r="L629" s="195"/>
      <c r="M629" s="195"/>
      <c r="N629" s="195"/>
      <c r="O629" s="195"/>
      <c r="P629" s="195"/>
      <c r="Q629" s="195"/>
      <c r="R629" s="195"/>
      <c r="S629" s="195"/>
      <c r="T629" s="195"/>
      <c r="U629" s="195"/>
      <c r="V629" s="195"/>
      <c r="W629" s="195"/>
      <c r="X629" s="195"/>
      <c r="Y629" s="195"/>
    </row>
    <row r="630" spans="1:25" ht="12.75" customHeight="1" x14ac:dyDescent="0.3">
      <c r="A630" s="195"/>
      <c r="B630" s="195"/>
      <c r="C630" s="195"/>
      <c r="D630" s="195"/>
      <c r="E630" s="195"/>
      <c r="F630" s="195"/>
      <c r="G630" s="195"/>
      <c r="H630" s="195"/>
      <c r="I630" s="195"/>
      <c r="J630" s="195"/>
      <c r="K630" s="195"/>
      <c r="L630" s="195"/>
      <c r="M630" s="195"/>
      <c r="N630" s="195"/>
      <c r="O630" s="195"/>
      <c r="P630" s="195"/>
      <c r="Q630" s="195"/>
      <c r="R630" s="195"/>
      <c r="S630" s="195"/>
      <c r="T630" s="195"/>
      <c r="U630" s="195"/>
      <c r="V630" s="195"/>
      <c r="W630" s="195"/>
      <c r="X630" s="195"/>
      <c r="Y630" s="195"/>
    </row>
    <row r="631" spans="1:25" ht="12.75" customHeight="1" x14ac:dyDescent="0.3">
      <c r="A631" s="195"/>
      <c r="B631" s="195"/>
      <c r="C631" s="195"/>
      <c r="D631" s="195"/>
      <c r="E631" s="195"/>
      <c r="F631" s="195"/>
      <c r="G631" s="195"/>
      <c r="H631" s="195"/>
      <c r="I631" s="195"/>
      <c r="J631" s="195"/>
      <c r="K631" s="195"/>
      <c r="L631" s="195"/>
      <c r="M631" s="195"/>
      <c r="N631" s="195"/>
      <c r="O631" s="195"/>
      <c r="P631" s="195"/>
      <c r="Q631" s="195"/>
      <c r="R631" s="195"/>
      <c r="S631" s="195"/>
      <c r="T631" s="195"/>
      <c r="U631" s="195"/>
      <c r="V631" s="195"/>
      <c r="W631" s="195"/>
      <c r="X631" s="195"/>
      <c r="Y631" s="195"/>
    </row>
    <row r="632" spans="1:25" ht="12.75" customHeight="1" x14ac:dyDescent="0.3">
      <c r="A632" s="195"/>
      <c r="B632" s="195"/>
      <c r="C632" s="195"/>
      <c r="D632" s="195"/>
      <c r="E632" s="195"/>
      <c r="F632" s="195"/>
      <c r="G632" s="195"/>
      <c r="H632" s="195"/>
      <c r="I632" s="195"/>
      <c r="J632" s="195"/>
      <c r="K632" s="195"/>
      <c r="L632" s="195"/>
      <c r="M632" s="195"/>
      <c r="N632" s="195"/>
      <c r="O632" s="195"/>
      <c r="P632" s="195"/>
      <c r="Q632" s="195"/>
      <c r="R632" s="195"/>
      <c r="S632" s="195"/>
      <c r="T632" s="195"/>
      <c r="U632" s="195"/>
      <c r="V632" s="195"/>
      <c r="W632" s="195"/>
      <c r="X632" s="195"/>
      <c r="Y632" s="195"/>
    </row>
    <row r="633" spans="1:25" ht="12.75" customHeight="1" x14ac:dyDescent="0.3">
      <c r="A633" s="195"/>
      <c r="B633" s="195"/>
      <c r="C633" s="195"/>
      <c r="D633" s="195"/>
      <c r="E633" s="195"/>
      <c r="F633" s="195"/>
      <c r="G633" s="195"/>
      <c r="H633" s="195"/>
      <c r="I633" s="195"/>
      <c r="J633" s="195"/>
      <c r="K633" s="195"/>
      <c r="L633" s="195"/>
      <c r="M633" s="195"/>
      <c r="N633" s="195"/>
      <c r="O633" s="195"/>
      <c r="P633" s="195"/>
      <c r="Q633" s="195"/>
      <c r="R633" s="195"/>
      <c r="S633" s="195"/>
      <c r="T633" s="195"/>
      <c r="U633" s="195"/>
      <c r="V633" s="195"/>
      <c r="W633" s="195"/>
      <c r="X633" s="195"/>
      <c r="Y633" s="195"/>
    </row>
    <row r="634" spans="1:25" ht="12.75" customHeight="1" x14ac:dyDescent="0.3">
      <c r="A634" s="195"/>
      <c r="B634" s="195"/>
      <c r="C634" s="195"/>
      <c r="D634" s="195"/>
      <c r="E634" s="195"/>
      <c r="F634" s="195"/>
      <c r="G634" s="195"/>
      <c r="H634" s="195"/>
      <c r="I634" s="195"/>
      <c r="J634" s="195"/>
      <c r="K634" s="195"/>
      <c r="L634" s="195"/>
      <c r="M634" s="195"/>
      <c r="N634" s="195"/>
      <c r="O634" s="195"/>
      <c r="P634" s="195"/>
      <c r="Q634" s="195"/>
      <c r="R634" s="195"/>
      <c r="S634" s="195"/>
      <c r="T634" s="195"/>
      <c r="U634" s="195"/>
      <c r="V634" s="195"/>
      <c r="W634" s="195"/>
      <c r="X634" s="195"/>
      <c r="Y634" s="195"/>
    </row>
    <row r="635" spans="1:25" ht="12.75" customHeight="1" x14ac:dyDescent="0.3">
      <c r="A635" s="195"/>
      <c r="B635" s="195"/>
      <c r="C635" s="195"/>
      <c r="D635" s="195"/>
      <c r="E635" s="195"/>
      <c r="F635" s="195"/>
      <c r="G635" s="195"/>
      <c r="H635" s="195"/>
      <c r="I635" s="195"/>
      <c r="J635" s="195"/>
      <c r="K635" s="195"/>
      <c r="L635" s="195"/>
      <c r="M635" s="195"/>
      <c r="N635" s="195"/>
      <c r="O635" s="195"/>
      <c r="P635" s="195"/>
      <c r="Q635" s="195"/>
      <c r="R635" s="195"/>
      <c r="S635" s="195"/>
      <c r="T635" s="195"/>
      <c r="U635" s="195"/>
      <c r="V635" s="195"/>
      <c r="W635" s="195"/>
      <c r="X635" s="195"/>
      <c r="Y635" s="195"/>
    </row>
    <row r="636" spans="1:25" ht="12.75" customHeight="1" x14ac:dyDescent="0.3">
      <c r="A636" s="195"/>
      <c r="B636" s="195"/>
      <c r="C636" s="195"/>
      <c r="D636" s="195"/>
      <c r="E636" s="195"/>
      <c r="F636" s="195"/>
      <c r="G636" s="195"/>
      <c r="H636" s="195"/>
      <c r="I636" s="195"/>
      <c r="J636" s="195"/>
      <c r="K636" s="195"/>
      <c r="L636" s="195"/>
      <c r="M636" s="195"/>
      <c r="N636" s="195"/>
      <c r="O636" s="195"/>
      <c r="P636" s="195"/>
      <c r="Q636" s="195"/>
      <c r="R636" s="195"/>
      <c r="S636" s="195"/>
      <c r="T636" s="195"/>
      <c r="U636" s="195"/>
      <c r="V636" s="195"/>
      <c r="W636" s="195"/>
      <c r="X636" s="195"/>
      <c r="Y636" s="195"/>
    </row>
    <row r="637" spans="1:25" ht="12.75" customHeight="1" x14ac:dyDescent="0.3">
      <c r="A637" s="195"/>
      <c r="B637" s="195"/>
      <c r="C637" s="195"/>
      <c r="D637" s="195"/>
      <c r="E637" s="195"/>
      <c r="F637" s="195"/>
      <c r="G637" s="195"/>
      <c r="H637" s="195"/>
      <c r="I637" s="195"/>
      <c r="J637" s="195"/>
      <c r="K637" s="195"/>
      <c r="L637" s="195"/>
      <c r="M637" s="195"/>
      <c r="N637" s="195"/>
      <c r="O637" s="195"/>
      <c r="P637" s="195"/>
      <c r="Q637" s="195"/>
      <c r="R637" s="195"/>
      <c r="S637" s="195"/>
      <c r="T637" s="195"/>
      <c r="U637" s="195"/>
      <c r="V637" s="195"/>
      <c r="W637" s="195"/>
      <c r="X637" s="195"/>
      <c r="Y637" s="195"/>
    </row>
    <row r="638" spans="1:25" ht="12.75" customHeight="1" x14ac:dyDescent="0.3">
      <c r="A638" s="195"/>
      <c r="B638" s="195"/>
      <c r="C638" s="195"/>
      <c r="D638" s="195"/>
      <c r="E638" s="195"/>
      <c r="F638" s="195"/>
      <c r="G638" s="195"/>
      <c r="H638" s="195"/>
      <c r="I638" s="195"/>
      <c r="J638" s="195"/>
      <c r="K638" s="195"/>
      <c r="L638" s="195"/>
      <c r="M638" s="195"/>
      <c r="N638" s="195"/>
      <c r="O638" s="195"/>
      <c r="P638" s="195"/>
      <c r="Q638" s="195"/>
      <c r="R638" s="195"/>
      <c r="S638" s="195"/>
      <c r="T638" s="195"/>
      <c r="U638" s="195"/>
      <c r="V638" s="195"/>
      <c r="W638" s="195"/>
      <c r="X638" s="195"/>
      <c r="Y638" s="195"/>
    </row>
    <row r="639" spans="1:25" ht="12.75" customHeight="1" x14ac:dyDescent="0.3">
      <c r="A639" s="195"/>
      <c r="B639" s="195"/>
      <c r="C639" s="195"/>
      <c r="D639" s="195"/>
      <c r="E639" s="195"/>
      <c r="F639" s="195"/>
      <c r="G639" s="195"/>
      <c r="H639" s="195"/>
      <c r="I639" s="195"/>
      <c r="J639" s="195"/>
      <c r="K639" s="195"/>
      <c r="L639" s="195"/>
      <c r="M639" s="195"/>
      <c r="N639" s="195"/>
      <c r="O639" s="195"/>
      <c r="P639" s="195"/>
      <c r="Q639" s="195"/>
      <c r="R639" s="195"/>
      <c r="S639" s="195"/>
      <c r="T639" s="195"/>
      <c r="U639" s="195"/>
      <c r="V639" s="195"/>
      <c r="W639" s="195"/>
      <c r="X639" s="195"/>
      <c r="Y639" s="195"/>
    </row>
    <row r="640" spans="1:25" ht="12.75" customHeight="1" x14ac:dyDescent="0.3">
      <c r="A640" s="195"/>
      <c r="B640" s="195"/>
      <c r="C640" s="195"/>
      <c r="D640" s="195"/>
      <c r="E640" s="195"/>
      <c r="F640" s="195"/>
      <c r="G640" s="195"/>
      <c r="H640" s="195"/>
      <c r="I640" s="195"/>
      <c r="J640" s="195"/>
      <c r="K640" s="195"/>
      <c r="L640" s="195"/>
      <c r="M640" s="195"/>
      <c r="N640" s="195"/>
      <c r="O640" s="195"/>
      <c r="P640" s="195"/>
      <c r="Q640" s="195"/>
      <c r="R640" s="195"/>
      <c r="S640" s="195"/>
      <c r="T640" s="195"/>
      <c r="U640" s="195"/>
      <c r="V640" s="195"/>
      <c r="W640" s="195"/>
      <c r="X640" s="195"/>
      <c r="Y640" s="195"/>
    </row>
    <row r="641" spans="1:25" ht="12.75" customHeight="1" x14ac:dyDescent="0.3">
      <c r="A641" s="195"/>
      <c r="B641" s="195"/>
      <c r="C641" s="195"/>
      <c r="D641" s="195"/>
      <c r="E641" s="195"/>
      <c r="F641" s="195"/>
      <c r="G641" s="195"/>
      <c r="H641" s="195"/>
      <c r="I641" s="195"/>
      <c r="J641" s="195"/>
      <c r="K641" s="195"/>
      <c r="L641" s="195"/>
      <c r="M641" s="195"/>
      <c r="N641" s="195"/>
      <c r="O641" s="195"/>
      <c r="P641" s="195"/>
      <c r="Q641" s="195"/>
      <c r="R641" s="195"/>
      <c r="S641" s="195"/>
      <c r="T641" s="195"/>
      <c r="U641" s="195"/>
      <c r="V641" s="195"/>
      <c r="W641" s="195"/>
      <c r="X641" s="195"/>
      <c r="Y641" s="195"/>
    </row>
    <row r="642" spans="1:25" ht="12.75" customHeight="1" x14ac:dyDescent="0.3">
      <c r="A642" s="195"/>
      <c r="B642" s="195"/>
      <c r="C642" s="195"/>
      <c r="D642" s="195"/>
      <c r="E642" s="195"/>
      <c r="F642" s="195"/>
      <c r="G642" s="195"/>
      <c r="H642" s="195"/>
      <c r="I642" s="195"/>
      <c r="J642" s="195"/>
      <c r="K642" s="195"/>
      <c r="L642" s="195"/>
      <c r="M642" s="195"/>
      <c r="N642" s="195"/>
      <c r="O642" s="195"/>
      <c r="P642" s="195"/>
      <c r="Q642" s="195"/>
      <c r="R642" s="195"/>
      <c r="S642" s="195"/>
      <c r="T642" s="195"/>
      <c r="U642" s="195"/>
      <c r="V642" s="195"/>
      <c r="W642" s="195"/>
      <c r="X642" s="195"/>
      <c r="Y642" s="195"/>
    </row>
    <row r="643" spans="1:25" ht="12.75" customHeight="1" x14ac:dyDescent="0.3">
      <c r="A643" s="195"/>
      <c r="B643" s="195"/>
      <c r="C643" s="195"/>
      <c r="D643" s="195"/>
      <c r="E643" s="195"/>
      <c r="F643" s="195"/>
      <c r="G643" s="195"/>
      <c r="H643" s="195"/>
      <c r="I643" s="195"/>
      <c r="J643" s="195"/>
      <c r="K643" s="195"/>
      <c r="L643" s="195"/>
      <c r="M643" s="195"/>
      <c r="N643" s="195"/>
      <c r="O643" s="195"/>
      <c r="P643" s="195"/>
      <c r="Q643" s="195"/>
      <c r="R643" s="195"/>
      <c r="S643" s="195"/>
      <c r="T643" s="195"/>
      <c r="U643" s="195"/>
      <c r="V643" s="195"/>
      <c r="W643" s="195"/>
      <c r="X643" s="195"/>
      <c r="Y643" s="195"/>
    </row>
    <row r="644" spans="1:25" ht="12.75" customHeight="1" x14ac:dyDescent="0.3">
      <c r="A644" s="195"/>
      <c r="B644" s="195"/>
      <c r="C644" s="195"/>
      <c r="D644" s="195"/>
      <c r="E644" s="195"/>
      <c r="F644" s="195"/>
      <c r="G644" s="195"/>
      <c r="H644" s="195"/>
      <c r="I644" s="195"/>
      <c r="J644" s="195"/>
      <c r="K644" s="195"/>
      <c r="L644" s="195"/>
      <c r="M644" s="195"/>
      <c r="N644" s="195"/>
      <c r="O644" s="195"/>
      <c r="P644" s="195"/>
      <c r="Q644" s="195"/>
      <c r="R644" s="195"/>
      <c r="S644" s="195"/>
      <c r="T644" s="195"/>
      <c r="U644" s="195"/>
      <c r="V644" s="195"/>
      <c r="W644" s="195"/>
      <c r="X644" s="195"/>
      <c r="Y644" s="195"/>
    </row>
    <row r="645" spans="1:25" ht="12.75" customHeight="1" x14ac:dyDescent="0.3">
      <c r="A645" s="195"/>
      <c r="B645" s="195"/>
      <c r="C645" s="195"/>
      <c r="D645" s="195"/>
      <c r="E645" s="195"/>
      <c r="F645" s="195"/>
      <c r="G645" s="195"/>
      <c r="H645" s="195"/>
      <c r="I645" s="195"/>
      <c r="J645" s="195"/>
      <c r="K645" s="195"/>
      <c r="L645" s="195"/>
      <c r="M645" s="195"/>
      <c r="N645" s="195"/>
      <c r="O645" s="195"/>
      <c r="P645" s="195"/>
      <c r="Q645" s="195"/>
      <c r="R645" s="195"/>
      <c r="S645" s="195"/>
      <c r="T645" s="195"/>
      <c r="U645" s="195"/>
      <c r="V645" s="195"/>
      <c r="W645" s="195"/>
      <c r="X645" s="195"/>
      <c r="Y645" s="195"/>
    </row>
    <row r="646" spans="1:25" ht="12.75" customHeight="1" x14ac:dyDescent="0.3">
      <c r="A646" s="195"/>
      <c r="B646" s="195"/>
      <c r="C646" s="195"/>
      <c r="D646" s="195"/>
      <c r="E646" s="195"/>
      <c r="F646" s="195"/>
      <c r="G646" s="195"/>
      <c r="H646" s="195"/>
      <c r="I646" s="195"/>
      <c r="J646" s="195"/>
      <c r="K646" s="195"/>
      <c r="L646" s="195"/>
      <c r="M646" s="195"/>
      <c r="N646" s="195"/>
      <c r="O646" s="195"/>
      <c r="P646" s="195"/>
      <c r="Q646" s="195"/>
      <c r="R646" s="195"/>
      <c r="S646" s="195"/>
      <c r="T646" s="195"/>
      <c r="U646" s="195"/>
      <c r="V646" s="195"/>
      <c r="W646" s="195"/>
      <c r="X646" s="195"/>
      <c r="Y646" s="195"/>
    </row>
    <row r="647" spans="1:25" ht="12.75" customHeight="1" x14ac:dyDescent="0.3">
      <c r="A647" s="195"/>
      <c r="B647" s="195"/>
      <c r="C647" s="195"/>
      <c r="D647" s="195"/>
      <c r="E647" s="195"/>
      <c r="F647" s="195"/>
      <c r="G647" s="195"/>
      <c r="H647" s="195"/>
      <c r="I647" s="195"/>
      <c r="J647" s="195"/>
      <c r="K647" s="195"/>
      <c r="L647" s="195"/>
      <c r="M647" s="195"/>
      <c r="N647" s="195"/>
      <c r="O647" s="195"/>
      <c r="P647" s="195"/>
      <c r="Q647" s="195"/>
      <c r="R647" s="195"/>
      <c r="S647" s="195"/>
      <c r="T647" s="195"/>
      <c r="U647" s="195"/>
      <c r="V647" s="195"/>
      <c r="W647" s="195"/>
      <c r="X647" s="195"/>
      <c r="Y647" s="195"/>
    </row>
    <row r="648" spans="1:25" ht="12.75" customHeight="1" x14ac:dyDescent="0.3">
      <c r="A648" s="195"/>
      <c r="B648" s="195"/>
      <c r="C648" s="195"/>
      <c r="D648" s="195"/>
      <c r="E648" s="195"/>
      <c r="F648" s="195"/>
      <c r="G648" s="195"/>
      <c r="H648" s="195"/>
      <c r="I648" s="195"/>
      <c r="J648" s="195"/>
      <c r="K648" s="195"/>
      <c r="L648" s="195"/>
      <c r="M648" s="195"/>
      <c r="N648" s="195"/>
      <c r="O648" s="195"/>
      <c r="P648" s="195"/>
      <c r="Q648" s="195"/>
      <c r="R648" s="195"/>
      <c r="S648" s="195"/>
      <c r="T648" s="195"/>
      <c r="U648" s="195"/>
      <c r="V648" s="195"/>
      <c r="W648" s="195"/>
      <c r="X648" s="195"/>
      <c r="Y648" s="195"/>
    </row>
    <row r="649" spans="1:25" ht="12.75" customHeight="1" x14ac:dyDescent="0.3">
      <c r="A649" s="195"/>
      <c r="B649" s="195"/>
      <c r="C649" s="195"/>
      <c r="D649" s="195"/>
      <c r="E649" s="195"/>
      <c r="F649" s="195"/>
      <c r="G649" s="195"/>
      <c r="H649" s="195"/>
      <c r="I649" s="195"/>
      <c r="J649" s="195"/>
      <c r="K649" s="195"/>
      <c r="L649" s="195"/>
      <c r="M649" s="195"/>
      <c r="N649" s="195"/>
      <c r="O649" s="195"/>
      <c r="P649" s="195"/>
      <c r="Q649" s="195"/>
      <c r="R649" s="195"/>
      <c r="S649" s="195"/>
      <c r="T649" s="195"/>
      <c r="U649" s="195"/>
      <c r="V649" s="195"/>
      <c r="W649" s="195"/>
      <c r="X649" s="195"/>
      <c r="Y649" s="195"/>
    </row>
    <row r="650" spans="1:25" ht="12.75" customHeight="1" x14ac:dyDescent="0.3">
      <c r="A650" s="195"/>
      <c r="B650" s="195"/>
      <c r="C650" s="195"/>
      <c r="D650" s="195"/>
      <c r="E650" s="195"/>
      <c r="F650" s="195"/>
      <c r="G650" s="195"/>
      <c r="H650" s="195"/>
      <c r="I650" s="195"/>
      <c r="J650" s="195"/>
      <c r="K650" s="195"/>
      <c r="L650" s="195"/>
      <c r="M650" s="195"/>
      <c r="N650" s="195"/>
      <c r="O650" s="195"/>
      <c r="P650" s="195"/>
      <c r="Q650" s="195"/>
      <c r="R650" s="195"/>
      <c r="S650" s="195"/>
      <c r="T650" s="195"/>
      <c r="U650" s="195"/>
      <c r="V650" s="195"/>
      <c r="W650" s="195"/>
      <c r="X650" s="195"/>
      <c r="Y650" s="195"/>
    </row>
    <row r="651" spans="1:25" ht="12.75" customHeight="1" x14ac:dyDescent="0.3">
      <c r="A651" s="195"/>
      <c r="B651" s="195"/>
      <c r="C651" s="195"/>
      <c r="D651" s="195"/>
      <c r="E651" s="195"/>
      <c r="F651" s="195"/>
      <c r="G651" s="195"/>
      <c r="H651" s="195"/>
      <c r="I651" s="195"/>
      <c r="J651" s="195"/>
      <c r="K651" s="195"/>
      <c r="L651" s="195"/>
      <c r="M651" s="195"/>
      <c r="N651" s="195"/>
      <c r="O651" s="195"/>
      <c r="P651" s="195"/>
      <c r="Q651" s="195"/>
      <c r="R651" s="195"/>
      <c r="S651" s="195"/>
      <c r="T651" s="195"/>
      <c r="U651" s="195"/>
      <c r="V651" s="195"/>
      <c r="W651" s="195"/>
      <c r="X651" s="195"/>
      <c r="Y651" s="195"/>
    </row>
    <row r="652" spans="1:25" ht="12.75" customHeight="1" x14ac:dyDescent="0.3">
      <c r="A652" s="195"/>
      <c r="B652" s="195"/>
      <c r="C652" s="195"/>
      <c r="D652" s="195"/>
      <c r="E652" s="195"/>
      <c r="F652" s="195"/>
      <c r="G652" s="195"/>
      <c r="H652" s="195"/>
      <c r="I652" s="195"/>
      <c r="J652" s="195"/>
      <c r="K652" s="195"/>
      <c r="L652" s="195"/>
      <c r="M652" s="195"/>
      <c r="N652" s="195"/>
      <c r="O652" s="195"/>
      <c r="P652" s="195"/>
      <c r="Q652" s="195"/>
      <c r="R652" s="195"/>
      <c r="S652" s="195"/>
      <c r="T652" s="195"/>
      <c r="U652" s="195"/>
      <c r="V652" s="195"/>
      <c r="W652" s="195"/>
      <c r="X652" s="195"/>
      <c r="Y652" s="195"/>
    </row>
    <row r="653" spans="1:25" ht="12.75" customHeight="1" x14ac:dyDescent="0.3">
      <c r="A653" s="195"/>
      <c r="B653" s="195"/>
      <c r="C653" s="195"/>
      <c r="D653" s="195"/>
      <c r="E653" s="195"/>
      <c r="F653" s="195"/>
      <c r="G653" s="195"/>
      <c r="H653" s="195"/>
      <c r="I653" s="195"/>
      <c r="J653" s="195"/>
      <c r="K653" s="195"/>
      <c r="L653" s="195"/>
      <c r="M653" s="195"/>
      <c r="N653" s="195"/>
      <c r="O653" s="195"/>
      <c r="P653" s="195"/>
      <c r="Q653" s="195"/>
      <c r="R653" s="195"/>
      <c r="S653" s="195"/>
      <c r="T653" s="195"/>
      <c r="U653" s="195"/>
      <c r="V653" s="195"/>
      <c r="W653" s="195"/>
      <c r="X653" s="195"/>
      <c r="Y653" s="195"/>
    </row>
    <row r="654" spans="1:25" ht="12.75" customHeight="1" x14ac:dyDescent="0.3">
      <c r="A654" s="195"/>
      <c r="B654" s="195"/>
      <c r="C654" s="195"/>
      <c r="D654" s="195"/>
      <c r="E654" s="195"/>
      <c r="F654" s="195"/>
      <c r="G654" s="195"/>
      <c r="H654" s="195"/>
      <c r="I654" s="195"/>
      <c r="J654" s="195"/>
      <c r="K654" s="195"/>
      <c r="L654" s="195"/>
      <c r="M654" s="195"/>
      <c r="N654" s="195"/>
      <c r="O654" s="195"/>
      <c r="P654" s="195"/>
      <c r="Q654" s="195"/>
      <c r="R654" s="195"/>
      <c r="S654" s="195"/>
      <c r="T654" s="195"/>
      <c r="U654" s="195"/>
      <c r="V654" s="195"/>
      <c r="W654" s="195"/>
      <c r="X654" s="195"/>
      <c r="Y654" s="195"/>
    </row>
    <row r="655" spans="1:25" ht="12.75" customHeight="1" x14ac:dyDescent="0.3">
      <c r="A655" s="195"/>
      <c r="B655" s="195"/>
      <c r="C655" s="195"/>
      <c r="D655" s="195"/>
      <c r="E655" s="195"/>
      <c r="F655" s="195"/>
      <c r="G655" s="195"/>
      <c r="H655" s="195"/>
      <c r="I655" s="195"/>
      <c r="J655" s="195"/>
      <c r="K655" s="195"/>
      <c r="L655" s="195"/>
      <c r="M655" s="195"/>
      <c r="N655" s="195"/>
      <c r="O655" s="195"/>
      <c r="P655" s="195"/>
      <c r="Q655" s="195"/>
      <c r="R655" s="195"/>
      <c r="S655" s="195"/>
      <c r="T655" s="195"/>
      <c r="U655" s="195"/>
      <c r="V655" s="195"/>
      <c r="W655" s="195"/>
      <c r="X655" s="195"/>
      <c r="Y655" s="195"/>
    </row>
    <row r="656" spans="1:25" ht="12.75" customHeight="1" x14ac:dyDescent="0.3">
      <c r="A656" s="195"/>
      <c r="B656" s="195"/>
      <c r="C656" s="195"/>
      <c r="D656" s="195"/>
      <c r="E656" s="195"/>
      <c r="F656" s="195"/>
      <c r="G656" s="195"/>
      <c r="H656" s="195"/>
      <c r="I656" s="195"/>
      <c r="J656" s="195"/>
      <c r="K656" s="195"/>
      <c r="L656" s="195"/>
      <c r="M656" s="195"/>
      <c r="N656" s="195"/>
      <c r="O656" s="195"/>
      <c r="P656" s="195"/>
      <c r="Q656" s="195"/>
      <c r="R656" s="195"/>
      <c r="S656" s="195"/>
      <c r="T656" s="195"/>
      <c r="U656" s="195"/>
      <c r="V656" s="195"/>
      <c r="W656" s="195"/>
      <c r="X656" s="195"/>
      <c r="Y656" s="195"/>
    </row>
    <row r="657" spans="1:25" ht="12.75" customHeight="1" x14ac:dyDescent="0.3">
      <c r="A657" s="195"/>
      <c r="B657" s="195"/>
      <c r="C657" s="195"/>
      <c r="D657" s="195"/>
      <c r="E657" s="195"/>
      <c r="F657" s="195"/>
      <c r="G657" s="195"/>
      <c r="H657" s="195"/>
      <c r="I657" s="195"/>
      <c r="J657" s="195"/>
      <c r="K657" s="195"/>
      <c r="L657" s="195"/>
      <c r="M657" s="195"/>
      <c r="N657" s="195"/>
      <c r="O657" s="195"/>
      <c r="P657" s="195"/>
      <c r="Q657" s="195"/>
      <c r="R657" s="195"/>
      <c r="S657" s="195"/>
      <c r="T657" s="195"/>
      <c r="U657" s="195"/>
      <c r="V657" s="195"/>
      <c r="W657" s="195"/>
      <c r="X657" s="195"/>
      <c r="Y657" s="195"/>
    </row>
    <row r="658" spans="1:25" ht="12.75" customHeight="1" x14ac:dyDescent="0.3">
      <c r="A658" s="195"/>
      <c r="B658" s="195"/>
      <c r="C658" s="195"/>
      <c r="D658" s="195"/>
      <c r="E658" s="195"/>
      <c r="F658" s="195"/>
      <c r="G658" s="195"/>
      <c r="H658" s="195"/>
      <c r="I658" s="195"/>
      <c r="J658" s="195"/>
      <c r="K658" s="195"/>
      <c r="L658" s="195"/>
      <c r="M658" s="195"/>
      <c r="N658" s="195"/>
      <c r="O658" s="195"/>
      <c r="P658" s="195"/>
      <c r="Q658" s="195"/>
      <c r="R658" s="195"/>
      <c r="S658" s="195"/>
      <c r="T658" s="195"/>
      <c r="U658" s="195"/>
      <c r="V658" s="195"/>
      <c r="W658" s="195"/>
      <c r="X658" s="195"/>
      <c r="Y658" s="195"/>
    </row>
    <row r="659" spans="1:25" ht="12.75" customHeight="1" x14ac:dyDescent="0.3">
      <c r="A659" s="195"/>
      <c r="B659" s="195"/>
      <c r="C659" s="195"/>
      <c r="D659" s="195"/>
      <c r="E659" s="195"/>
      <c r="F659" s="195"/>
      <c r="G659" s="195"/>
      <c r="H659" s="195"/>
      <c r="I659" s="195"/>
      <c r="J659" s="195"/>
      <c r="K659" s="195"/>
      <c r="L659" s="195"/>
      <c r="M659" s="195"/>
      <c r="N659" s="195"/>
      <c r="O659" s="195"/>
      <c r="P659" s="195"/>
      <c r="Q659" s="195"/>
      <c r="R659" s="195"/>
      <c r="S659" s="195"/>
      <c r="T659" s="195"/>
      <c r="U659" s="195"/>
      <c r="V659" s="195"/>
      <c r="W659" s="195"/>
      <c r="X659" s="195"/>
      <c r="Y659" s="195"/>
    </row>
    <row r="660" spans="1:25" ht="12.75" customHeight="1" x14ac:dyDescent="0.3">
      <c r="A660" s="195"/>
      <c r="B660" s="195"/>
      <c r="C660" s="195"/>
      <c r="D660" s="195"/>
      <c r="E660" s="195"/>
      <c r="F660" s="195"/>
      <c r="G660" s="195"/>
      <c r="H660" s="195"/>
      <c r="I660" s="195"/>
      <c r="J660" s="195"/>
      <c r="K660" s="195"/>
      <c r="L660" s="195"/>
      <c r="M660" s="195"/>
      <c r="N660" s="195"/>
      <c r="O660" s="195"/>
      <c r="P660" s="195"/>
      <c r="Q660" s="195"/>
      <c r="R660" s="195"/>
      <c r="S660" s="195"/>
      <c r="T660" s="195"/>
      <c r="U660" s="195"/>
      <c r="V660" s="195"/>
      <c r="W660" s="195"/>
      <c r="X660" s="195"/>
      <c r="Y660" s="195"/>
    </row>
    <row r="661" spans="1:25" ht="12.75" customHeight="1" x14ac:dyDescent="0.3">
      <c r="A661" s="195"/>
      <c r="B661" s="195"/>
      <c r="C661" s="195"/>
      <c r="D661" s="195"/>
      <c r="E661" s="195"/>
      <c r="F661" s="195"/>
      <c r="G661" s="195"/>
      <c r="H661" s="195"/>
      <c r="I661" s="195"/>
      <c r="J661" s="195"/>
      <c r="K661" s="195"/>
      <c r="L661" s="195"/>
      <c r="M661" s="195"/>
      <c r="N661" s="195"/>
      <c r="O661" s="195"/>
      <c r="P661" s="195"/>
      <c r="Q661" s="195"/>
      <c r="R661" s="195"/>
      <c r="S661" s="195"/>
      <c r="T661" s="195"/>
      <c r="U661" s="195"/>
      <c r="V661" s="195"/>
      <c r="W661" s="195"/>
      <c r="X661" s="195"/>
      <c r="Y661" s="195"/>
    </row>
    <row r="662" spans="1:25" ht="12.75" customHeight="1" x14ac:dyDescent="0.3">
      <c r="A662" s="195"/>
      <c r="B662" s="195"/>
      <c r="C662" s="195"/>
      <c r="D662" s="195"/>
      <c r="E662" s="195"/>
      <c r="F662" s="195"/>
      <c r="G662" s="195"/>
      <c r="H662" s="195"/>
      <c r="I662" s="195"/>
      <c r="J662" s="195"/>
      <c r="K662" s="195"/>
      <c r="L662" s="195"/>
      <c r="M662" s="195"/>
      <c r="N662" s="195"/>
      <c r="O662" s="195"/>
      <c r="P662" s="195"/>
      <c r="Q662" s="195"/>
      <c r="R662" s="195"/>
      <c r="S662" s="195"/>
      <c r="T662" s="195"/>
      <c r="U662" s="195"/>
      <c r="V662" s="195"/>
      <c r="W662" s="195"/>
      <c r="X662" s="195"/>
      <c r="Y662" s="195"/>
    </row>
    <row r="663" spans="1:25" ht="12.75" customHeight="1" x14ac:dyDescent="0.3">
      <c r="A663" s="195"/>
      <c r="B663" s="195"/>
      <c r="C663" s="195"/>
      <c r="D663" s="195"/>
      <c r="E663" s="195"/>
      <c r="F663" s="195"/>
      <c r="G663" s="195"/>
      <c r="H663" s="195"/>
      <c r="I663" s="195"/>
      <c r="J663" s="195"/>
      <c r="K663" s="195"/>
      <c r="L663" s="195"/>
      <c r="M663" s="195"/>
      <c r="N663" s="195"/>
      <c r="O663" s="195"/>
      <c r="P663" s="195"/>
      <c r="Q663" s="195"/>
      <c r="R663" s="195"/>
      <c r="S663" s="195"/>
      <c r="T663" s="195"/>
      <c r="U663" s="195"/>
      <c r="V663" s="195"/>
      <c r="W663" s="195"/>
      <c r="X663" s="195"/>
      <c r="Y663" s="195"/>
    </row>
    <row r="664" spans="1:25" ht="12.75" customHeight="1" x14ac:dyDescent="0.3">
      <c r="A664" s="195"/>
      <c r="B664" s="195"/>
      <c r="C664" s="195"/>
      <c r="D664" s="195"/>
      <c r="E664" s="195"/>
      <c r="F664" s="195"/>
      <c r="G664" s="195"/>
      <c r="H664" s="195"/>
      <c r="I664" s="195"/>
      <c r="J664" s="195"/>
      <c r="K664" s="195"/>
      <c r="L664" s="195"/>
      <c r="M664" s="195"/>
      <c r="N664" s="195"/>
      <c r="O664" s="195"/>
      <c r="P664" s="195"/>
      <c r="Q664" s="195"/>
      <c r="R664" s="195"/>
      <c r="S664" s="195"/>
      <c r="T664" s="195"/>
      <c r="U664" s="195"/>
      <c r="V664" s="195"/>
      <c r="W664" s="195"/>
      <c r="X664" s="195"/>
      <c r="Y664" s="195"/>
    </row>
    <row r="665" spans="1:25" ht="12.75" customHeight="1" x14ac:dyDescent="0.3">
      <c r="A665" s="195"/>
      <c r="B665" s="195"/>
      <c r="C665" s="195"/>
      <c r="D665" s="195"/>
      <c r="E665" s="195"/>
      <c r="F665" s="195"/>
      <c r="G665" s="195"/>
      <c r="H665" s="195"/>
      <c r="I665" s="195"/>
      <c r="J665" s="195"/>
      <c r="K665" s="195"/>
      <c r="L665" s="195"/>
      <c r="M665" s="195"/>
      <c r="N665" s="195"/>
      <c r="O665" s="195"/>
      <c r="P665" s="195"/>
      <c r="Q665" s="195"/>
      <c r="R665" s="195"/>
      <c r="S665" s="195"/>
      <c r="T665" s="195"/>
      <c r="U665" s="195"/>
      <c r="V665" s="195"/>
      <c r="W665" s="195"/>
      <c r="X665" s="195"/>
      <c r="Y665" s="195"/>
    </row>
    <row r="666" spans="1:25" ht="12.75" customHeight="1" x14ac:dyDescent="0.3">
      <c r="A666" s="195"/>
      <c r="B666" s="195"/>
      <c r="C666" s="195"/>
      <c r="D666" s="195"/>
      <c r="E666" s="195"/>
      <c r="F666" s="195"/>
      <c r="G666" s="195"/>
      <c r="H666" s="195"/>
      <c r="I666" s="195"/>
      <c r="J666" s="195"/>
      <c r="K666" s="195"/>
      <c r="L666" s="195"/>
      <c r="M666" s="195"/>
      <c r="N666" s="195"/>
      <c r="O666" s="195"/>
      <c r="P666" s="195"/>
      <c r="Q666" s="195"/>
      <c r="R666" s="195"/>
      <c r="S666" s="195"/>
      <c r="T666" s="195"/>
      <c r="U666" s="195"/>
      <c r="V666" s="195"/>
      <c r="W666" s="195"/>
      <c r="X666" s="195"/>
      <c r="Y666" s="195"/>
    </row>
    <row r="667" spans="1:25" ht="12.75" customHeight="1" x14ac:dyDescent="0.3">
      <c r="A667" s="195"/>
      <c r="B667" s="195"/>
      <c r="C667" s="195"/>
      <c r="D667" s="195"/>
      <c r="E667" s="195"/>
      <c r="F667" s="195"/>
      <c r="G667" s="195"/>
      <c r="H667" s="195"/>
      <c r="I667" s="195"/>
      <c r="J667" s="195"/>
      <c r="K667" s="195"/>
      <c r="L667" s="195"/>
      <c r="M667" s="195"/>
      <c r="N667" s="195"/>
      <c r="O667" s="195"/>
      <c r="P667" s="195"/>
      <c r="Q667" s="195"/>
      <c r="R667" s="195"/>
      <c r="S667" s="195"/>
      <c r="T667" s="195"/>
      <c r="U667" s="195"/>
      <c r="V667" s="195"/>
      <c r="W667" s="195"/>
      <c r="X667" s="195"/>
      <c r="Y667" s="195"/>
    </row>
    <row r="668" spans="1:25" ht="12.75" customHeight="1" x14ac:dyDescent="0.3">
      <c r="A668" s="195"/>
      <c r="B668" s="195"/>
      <c r="C668" s="195"/>
      <c r="D668" s="195"/>
      <c r="E668" s="195"/>
      <c r="F668" s="195"/>
      <c r="G668" s="195"/>
      <c r="H668" s="195"/>
      <c r="I668" s="195"/>
      <c r="J668" s="195"/>
      <c r="K668" s="195"/>
      <c r="L668" s="195"/>
      <c r="M668" s="195"/>
      <c r="N668" s="195"/>
      <c r="O668" s="195"/>
      <c r="P668" s="195"/>
      <c r="Q668" s="195"/>
      <c r="R668" s="195"/>
      <c r="S668" s="195"/>
      <c r="T668" s="195"/>
      <c r="U668" s="195"/>
      <c r="V668" s="195"/>
      <c r="W668" s="195"/>
      <c r="X668" s="195"/>
      <c r="Y668" s="195"/>
    </row>
    <row r="669" spans="1:25" ht="12.75" customHeight="1" x14ac:dyDescent="0.3">
      <c r="A669" s="195"/>
      <c r="B669" s="195"/>
      <c r="C669" s="195"/>
      <c r="D669" s="195"/>
      <c r="E669" s="195"/>
      <c r="F669" s="195"/>
      <c r="G669" s="195"/>
      <c r="H669" s="195"/>
      <c r="I669" s="195"/>
      <c r="J669" s="195"/>
      <c r="K669" s="195"/>
      <c r="L669" s="195"/>
      <c r="M669" s="195"/>
      <c r="N669" s="195"/>
      <c r="O669" s="195"/>
      <c r="P669" s="195"/>
      <c r="Q669" s="195"/>
      <c r="R669" s="195"/>
      <c r="S669" s="195"/>
      <c r="T669" s="195"/>
      <c r="U669" s="195"/>
      <c r="V669" s="195"/>
      <c r="W669" s="195"/>
      <c r="X669" s="195"/>
      <c r="Y669" s="195"/>
    </row>
    <row r="670" spans="1:25" ht="12.75" customHeight="1" x14ac:dyDescent="0.3">
      <c r="A670" s="195"/>
      <c r="B670" s="195"/>
      <c r="C670" s="195"/>
      <c r="D670" s="195"/>
      <c r="E670" s="195"/>
      <c r="F670" s="195"/>
      <c r="G670" s="195"/>
      <c r="H670" s="195"/>
      <c r="I670" s="195"/>
      <c r="J670" s="195"/>
      <c r="K670" s="195"/>
      <c r="L670" s="195"/>
      <c r="M670" s="195"/>
      <c r="N670" s="195"/>
      <c r="O670" s="195"/>
      <c r="P670" s="195"/>
      <c r="Q670" s="195"/>
      <c r="R670" s="195"/>
      <c r="S670" s="195"/>
      <c r="T670" s="195"/>
      <c r="U670" s="195"/>
      <c r="V670" s="195"/>
      <c r="W670" s="195"/>
      <c r="X670" s="195"/>
      <c r="Y670" s="195"/>
    </row>
    <row r="671" spans="1:25" ht="12.75" customHeight="1" x14ac:dyDescent="0.3">
      <c r="A671" s="195"/>
      <c r="B671" s="195"/>
      <c r="C671" s="195"/>
      <c r="D671" s="195"/>
      <c r="E671" s="195"/>
      <c r="F671" s="195"/>
      <c r="G671" s="195"/>
      <c r="H671" s="195"/>
      <c r="I671" s="195"/>
      <c r="J671" s="195"/>
      <c r="K671" s="195"/>
      <c r="L671" s="195"/>
      <c r="M671" s="195"/>
      <c r="N671" s="195"/>
      <c r="O671" s="195"/>
      <c r="P671" s="195"/>
      <c r="Q671" s="195"/>
      <c r="R671" s="195"/>
      <c r="S671" s="195"/>
      <c r="T671" s="195"/>
      <c r="U671" s="195"/>
      <c r="V671" s="195"/>
      <c r="W671" s="195"/>
      <c r="X671" s="195"/>
      <c r="Y671" s="195"/>
    </row>
    <row r="672" spans="1:25" ht="12.75" customHeight="1" x14ac:dyDescent="0.3">
      <c r="B672" s="195"/>
      <c r="C672" s="195"/>
      <c r="D672" s="195"/>
      <c r="E672" s="195"/>
      <c r="F672" s="195"/>
      <c r="G672" s="195"/>
      <c r="H672" s="195"/>
      <c r="I672" s="195"/>
      <c r="J672" s="195"/>
    </row>
    <row r="673" spans="2:10" ht="12.75" customHeight="1" x14ac:dyDescent="0.3">
      <c r="B673" s="195"/>
      <c r="C673" s="195"/>
      <c r="D673" s="195"/>
      <c r="E673" s="195"/>
      <c r="F673" s="195"/>
      <c r="G673" s="195"/>
      <c r="H673" s="195"/>
      <c r="I673" s="195"/>
      <c r="J673" s="195"/>
    </row>
    <row r="674" spans="2:10" ht="12.75" customHeight="1" x14ac:dyDescent="0.3">
      <c r="B674" s="195"/>
      <c r="C674" s="195"/>
      <c r="D674" s="195"/>
      <c r="E674" s="195"/>
      <c r="F674" s="195"/>
      <c r="G674" s="195"/>
      <c r="H674" s="195"/>
      <c r="I674" s="195"/>
      <c r="J674" s="195"/>
    </row>
  </sheetData>
  <mergeCells count="12">
    <mergeCell ref="B2:Y3"/>
    <mergeCell ref="B5:O72"/>
    <mergeCell ref="E78:G78"/>
    <mergeCell ref="H78:J78"/>
    <mergeCell ref="E105:G105"/>
    <mergeCell ref="H105:J105"/>
    <mergeCell ref="E125:G125"/>
    <mergeCell ref="H125:J125"/>
    <mergeCell ref="E145:G145"/>
    <mergeCell ref="H145:J145"/>
    <mergeCell ref="E165:G165"/>
    <mergeCell ref="H165:J165"/>
  </mergeCells>
  <pageMargins left="0.23622047244094491" right="0.23622047244094491" top="0.74803149606299213" bottom="0.74803149606299213" header="0.31496062992125984" footer="0.31496062992125984"/>
  <pageSetup paperSize="9" fitToWidth="0" fitToHeight="0" orientation="landscape" r:id="rId1"/>
  <headerFooter>
    <oddHeader xml:space="preserve">&amp;L&amp;G&amp;R&amp;18 </oddHeader>
    <oddFooter>&amp;C&amp;"Verdana,Regular"&amp;8&amp;P / &amp;K000000&amp;N&amp;LFHP2X63PFRYJ-846150512-58</oddFooter>
    <firstHeader xml:space="preserve">&amp;L&amp;G&amp;R&amp;18 </firstHeader>
    <firstFooter xml:space="preserve">&amp;L&amp;"Verdana,Regular"&amp;8NIRAS A/S
Sortemosevej 19
3450 Allerød, Denmark&amp;C&amp;8Reg. No. 37295728 Denmark
FRI, FIDIC
www.niras.com&amp;R&amp;"Verdana,Regular"&amp;8T: +45 4810 4200   
F: +45 4810 4300 
E: niras@niras.dk  </firstFooter>
  </headerFooter>
  <legacyDrawingHF r:id="rId2"/>
  <tableParts count="5">
    <tablePart r:id="rId3"/>
    <tablePart r:id="rId4"/>
    <tablePart r:id="rId5"/>
    <tablePart r:id="rId6"/>
    <tablePart r:id="rId7"/>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C69CC-B5F9-4EF8-9464-2D5D0E65EDFA}">
  <sheetPr codeName="Sheet17">
    <tabColor rgb="FF006265"/>
  </sheetPr>
  <dimension ref="A1"/>
  <sheetViews>
    <sheetView workbookViewId="0">
      <selection activeCell="V23" sqref="V23"/>
    </sheetView>
  </sheetViews>
  <sheetFormatPr defaultColWidth="8.88671875" defaultRowHeight="14.4" x14ac:dyDescent="0.3"/>
  <cols>
    <col min="1" max="1" width="2.88671875" style="1" customWidth="1"/>
    <col min="2" max="16384" width="8.88671875" style="1"/>
  </cols>
  <sheetData/>
  <pageMargins left="0.7" right="0.7" top="0.75" bottom="0.75" header="0.3" footer="0.3"/>
  <pageSetup paperSize="9" orientation="portrait" verticalDpi="0" r:id="rId1"/>
  <headerFooter>
    <oddFooter>&amp;LFHP2X63PFRYJ-846150512-58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FE2F9-3DA1-4C4D-A100-5ECA83196623}">
  <sheetPr codeName="Sheet18"/>
  <dimension ref="B2:O506"/>
  <sheetViews>
    <sheetView topLeftCell="A204" zoomScale="70" zoomScaleNormal="70" workbookViewId="0"/>
  </sheetViews>
  <sheetFormatPr defaultColWidth="8.88671875" defaultRowHeight="14.4" x14ac:dyDescent="0.3"/>
  <cols>
    <col min="1" max="1" width="2.88671875" style="1" customWidth="1"/>
    <col min="2" max="2" width="49.88671875" style="1" customWidth="1"/>
    <col min="3" max="3" width="34.5546875" style="1" customWidth="1"/>
    <col min="4" max="4" width="14.109375" style="1" bestFit="1" customWidth="1"/>
    <col min="5" max="5" width="34.109375" style="1" customWidth="1"/>
    <col min="6" max="7" width="18" style="1" customWidth="1"/>
    <col min="8" max="8" width="19" style="1" customWidth="1"/>
    <col min="9" max="9" width="26.6640625" style="1" bestFit="1" customWidth="1"/>
    <col min="10" max="10" width="21.44140625" style="1" customWidth="1"/>
    <col min="11" max="11" width="14" style="1" customWidth="1"/>
    <col min="12" max="18" width="8.88671875" style="1"/>
    <col min="19" max="19" width="9.88671875" style="1" bestFit="1" customWidth="1"/>
    <col min="20" max="16384" width="8.88671875" style="1"/>
  </cols>
  <sheetData>
    <row r="2" spans="2:11" ht="31.2" x14ac:dyDescent="0.6">
      <c r="B2" s="688" t="s">
        <v>1</v>
      </c>
      <c r="C2" s="688"/>
      <c r="D2" s="688"/>
      <c r="E2" s="688"/>
      <c r="F2" s="688"/>
      <c r="G2" s="688"/>
      <c r="H2" s="688"/>
      <c r="I2" s="688"/>
      <c r="J2" s="688"/>
      <c r="K2" s="688"/>
    </row>
    <row r="4" spans="2:11" ht="23.4" x14ac:dyDescent="0.45">
      <c r="B4" s="684" t="s">
        <v>255</v>
      </c>
      <c r="C4" s="684"/>
      <c r="D4" s="684"/>
      <c r="E4" s="684"/>
      <c r="F4" s="684"/>
      <c r="G4" s="684"/>
      <c r="H4" s="684"/>
      <c r="I4" s="684"/>
      <c r="J4" s="684"/>
      <c r="K4" s="684"/>
    </row>
    <row r="6" spans="2:11" x14ac:dyDescent="0.3">
      <c r="C6" s="2" t="s">
        <v>158</v>
      </c>
      <c r="D6" s="2" t="s">
        <v>156</v>
      </c>
      <c r="E6" s="2" t="s">
        <v>103</v>
      </c>
    </row>
    <row r="7" spans="2:11" x14ac:dyDescent="0.3">
      <c r="C7" s="1" t="s">
        <v>227</v>
      </c>
      <c r="D7" s="48">
        <f>'Stamdata - Rørindkøb'!C79/100</f>
        <v>0</v>
      </c>
      <c r="E7" s="1" t="s">
        <v>155</v>
      </c>
    </row>
    <row r="8" spans="2:11" x14ac:dyDescent="0.3">
      <c r="C8" s="1" t="str">
        <f>'Stamdata - Rørindkøb'!B38</f>
        <v>Erfaringstillæg rør</v>
      </c>
      <c r="D8" s="48">
        <f>'Stamdata - Rørindkøb'!C38+1</f>
        <v>1.1000000000000001</v>
      </c>
      <c r="E8" s="1" t="s">
        <v>155</v>
      </c>
      <c r="F8" s="1" t="s">
        <v>167</v>
      </c>
    </row>
    <row r="9" spans="2:11" x14ac:dyDescent="0.3">
      <c r="C9" s="1" t="str">
        <f>'Stamdata - Rørindkøb'!B39</f>
        <v>Bruger defineret tillæg #1</v>
      </c>
      <c r="D9" s="48">
        <f>'Stamdata - Rørindkøb'!C39+1</f>
        <v>1</v>
      </c>
      <c r="E9" s="1" t="s">
        <v>155</v>
      </c>
      <c r="F9" s="34" t="s">
        <v>164</v>
      </c>
    </row>
    <row r="10" spans="2:11" x14ac:dyDescent="0.3">
      <c r="C10" s="1" t="str">
        <f>'Stamdata - Rørindkøb'!B40</f>
        <v>Bruger defineret tillæg #2</v>
      </c>
      <c r="D10" s="48">
        <f>'Stamdata - Rørindkøb'!C40+1</f>
        <v>1</v>
      </c>
      <c r="E10" s="1" t="s">
        <v>155</v>
      </c>
      <c r="F10" s="34"/>
    </row>
    <row r="11" spans="2:11" x14ac:dyDescent="0.3">
      <c r="C11" s="1" t="s">
        <v>279</v>
      </c>
      <c r="D11" s="48">
        <f>PRODUCT(D8:D10)</f>
        <v>1.1000000000000001</v>
      </c>
      <c r="E11" s="1" t="s">
        <v>155</v>
      </c>
      <c r="F11" s="34"/>
    </row>
    <row r="12" spans="2:11" x14ac:dyDescent="0.3">
      <c r="F12" s="1" t="s">
        <v>521</v>
      </c>
    </row>
    <row r="13" spans="2:11" x14ac:dyDescent="0.3">
      <c r="C13" s="1" t="s">
        <v>520</v>
      </c>
      <c r="D13" s="476">
        <f>Projektforudsætninger!H25</f>
        <v>0</v>
      </c>
      <c r="F13" s="12" t="s">
        <v>289</v>
      </c>
      <c r="G13" s="12" t="s">
        <v>290</v>
      </c>
      <c r="H13" s="12" t="s">
        <v>291</v>
      </c>
    </row>
    <row r="16" spans="2:11" x14ac:dyDescent="0.3">
      <c r="B16" s="2">
        <v>1</v>
      </c>
      <c r="C16" s="4" t="s">
        <v>39</v>
      </c>
      <c r="D16" s="4" t="s">
        <v>5</v>
      </c>
      <c r="E16" s="4"/>
      <c r="F16" s="4" t="s">
        <v>6</v>
      </c>
      <c r="G16" s="4"/>
      <c r="H16" s="4"/>
      <c r="I16" s="4"/>
      <c r="J16" s="4"/>
    </row>
    <row r="17" spans="2:11" x14ac:dyDescent="0.3">
      <c r="B17" s="2" t="s">
        <v>16</v>
      </c>
      <c r="C17" s="2" t="s">
        <v>522</v>
      </c>
      <c r="D17" s="8"/>
      <c r="E17" s="8"/>
      <c r="F17" s="680" t="s">
        <v>83</v>
      </c>
      <c r="G17" s="680"/>
      <c r="H17" s="680"/>
      <c r="I17" s="681" t="s">
        <v>84</v>
      </c>
      <c r="J17" s="681"/>
      <c r="K17" s="681"/>
    </row>
    <row r="18" spans="2:11" ht="15" thickBot="1" x14ac:dyDescent="0.35">
      <c r="B18" s="2"/>
      <c r="C18" s="1" t="str">
        <f>"Materiale_ligerør_"&amp;IF($D$13=$H$13,$H$13,IF($D$13=$G$13,$G$13,"brugerdef"))</f>
        <v>Materiale_ligerør_brugerdef</v>
      </c>
      <c r="D18" s="8"/>
      <c r="E18" s="481" t="s">
        <v>523</v>
      </c>
      <c r="F18" s="480">
        <v>4</v>
      </c>
      <c r="G18" s="480">
        <v>5</v>
      </c>
      <c r="H18" s="480">
        <v>6</v>
      </c>
      <c r="I18" s="458">
        <v>7</v>
      </c>
      <c r="J18" s="458">
        <v>8</v>
      </c>
      <c r="K18" s="458">
        <v>9</v>
      </c>
    </row>
    <row r="19" spans="2:11" ht="15" thickBot="1" x14ac:dyDescent="0.35">
      <c r="B19" s="689" t="s">
        <v>129</v>
      </c>
      <c r="C19" s="95" t="s">
        <v>102</v>
      </c>
      <c r="D19" s="95" t="s">
        <v>103</v>
      </c>
      <c r="E19" s="95" t="s">
        <v>98</v>
      </c>
      <c r="F19" s="95" t="s">
        <v>99</v>
      </c>
      <c r="G19" s="95" t="s">
        <v>100</v>
      </c>
      <c r="H19" s="95" t="s">
        <v>101</v>
      </c>
      <c r="I19" s="95" t="s">
        <v>104</v>
      </c>
      <c r="J19" s="95" t="s">
        <v>106</v>
      </c>
      <c r="K19" s="95" t="s">
        <v>105</v>
      </c>
    </row>
    <row r="20" spans="2:11" x14ac:dyDescent="0.3">
      <c r="B20" s="689"/>
      <c r="C20" s="77" t="s">
        <v>477</v>
      </c>
      <c r="D20" s="77" t="s">
        <v>112</v>
      </c>
      <c r="E20" s="77"/>
      <c r="F20" s="477">
        <f ca="1">VLOOKUP(Materiale_ligerør[[#This Row],[Mål]],INDIRECT($C$18),F$18,FALSE)</f>
        <v>0</v>
      </c>
      <c r="G20" s="477">
        <f ca="1">VLOOKUP(Materiale_ligerør[[#This Row],[Mål]],INDIRECT($C$18),G$18,FALSE)</f>
        <v>0</v>
      </c>
      <c r="H20" s="477">
        <f ca="1">VLOOKUP(Materiale_ligerør[[#This Row],[Mål]],INDIRECT($C$18),H$18,FALSE)</f>
        <v>0</v>
      </c>
      <c r="I20" s="477">
        <f ca="1">VLOOKUP(Materiale_ligerør[[#This Row],[Mål]],INDIRECT($C$18),I$18,FALSE)</f>
        <v>0</v>
      </c>
      <c r="J20" s="477">
        <f ca="1">VLOOKUP(Materiale_ligerør[[#This Row],[Mål]],INDIRECT($C$18),J$18,FALSE)</f>
        <v>0</v>
      </c>
      <c r="K20" s="477">
        <f ca="1">VLOOKUP(Materiale_ligerør[[#This Row],[Mål]],INDIRECT($C$18),K$18,FALSE)</f>
        <v>0</v>
      </c>
    </row>
    <row r="21" spans="2:11" x14ac:dyDescent="0.3">
      <c r="B21" s="689"/>
      <c r="C21" s="77" t="s">
        <v>511</v>
      </c>
      <c r="D21" s="77" t="s">
        <v>112</v>
      </c>
      <c r="E21" s="77"/>
      <c r="F21" s="477">
        <f ca="1">VLOOKUP(Materiale_ligerør[[#This Row],[Mål]],INDIRECT($C$18),F$18,FALSE)</f>
        <v>0</v>
      </c>
      <c r="G21" s="477">
        <f ca="1">VLOOKUP(Materiale_ligerør[[#This Row],[Mål]],INDIRECT($C$18),G$18,FALSE)</f>
        <v>0</v>
      </c>
      <c r="H21" s="477">
        <f ca="1">VLOOKUP(Materiale_ligerør[[#This Row],[Mål]],INDIRECT($C$18),H$18,FALSE)</f>
        <v>0</v>
      </c>
      <c r="I21" s="477">
        <f ca="1">VLOOKUP(Materiale_ligerør[[#This Row],[Mål]],INDIRECT($C$18),I$18,FALSE)</f>
        <v>0</v>
      </c>
      <c r="J21" s="477">
        <f ca="1">VLOOKUP(Materiale_ligerør[[#This Row],[Mål]],INDIRECT($C$18),J$18,FALSE)</f>
        <v>0</v>
      </c>
      <c r="K21" s="477">
        <f ca="1">VLOOKUP(Materiale_ligerør[[#This Row],[Mål]],INDIRECT($C$18),K$18,FALSE)</f>
        <v>0</v>
      </c>
    </row>
    <row r="22" spans="2:11" x14ac:dyDescent="0.3">
      <c r="B22" s="689"/>
      <c r="C22" s="77" t="s">
        <v>63</v>
      </c>
      <c r="D22" s="77" t="s">
        <v>112</v>
      </c>
      <c r="E22" s="77"/>
      <c r="F22" s="477">
        <f ca="1">VLOOKUP(Materiale_ligerør[[#This Row],[Mål]],INDIRECT($C$18),F$18,FALSE)</f>
        <v>0</v>
      </c>
      <c r="G22" s="477">
        <f ca="1">VLOOKUP(Materiale_ligerør[[#This Row],[Mål]],INDIRECT($C$18),G$18,FALSE)</f>
        <v>0</v>
      </c>
      <c r="H22" s="477">
        <f ca="1">VLOOKUP(Materiale_ligerør[[#This Row],[Mål]],INDIRECT($C$18),H$18,FALSE)</f>
        <v>0</v>
      </c>
      <c r="I22" s="477">
        <f ca="1">VLOOKUP(Materiale_ligerør[[#This Row],[Mål]],INDIRECT($C$18),I$18,FALSE)</f>
        <v>0</v>
      </c>
      <c r="J22" s="477">
        <f ca="1">VLOOKUP(Materiale_ligerør[[#This Row],[Mål]],INDIRECT($C$18),J$18,FALSE)</f>
        <v>0</v>
      </c>
      <c r="K22" s="477">
        <f ca="1">VLOOKUP(Materiale_ligerør[[#This Row],[Mål]],INDIRECT($C$18),K$18,FALSE)</f>
        <v>0</v>
      </c>
    </row>
    <row r="23" spans="2:11" x14ac:dyDescent="0.3">
      <c r="B23" s="689"/>
      <c r="C23" s="77" t="s">
        <v>512</v>
      </c>
      <c r="D23" s="77" t="s">
        <v>112</v>
      </c>
      <c r="E23" s="77"/>
      <c r="F23" s="477">
        <f ca="1">VLOOKUP(Materiale_ligerør[[#This Row],[Mål]],INDIRECT($C$18),F$18,FALSE)</f>
        <v>0</v>
      </c>
      <c r="G23" s="477">
        <f ca="1">VLOOKUP(Materiale_ligerør[[#This Row],[Mål]],INDIRECT($C$18),G$18,FALSE)</f>
        <v>0</v>
      </c>
      <c r="H23" s="477">
        <f ca="1">VLOOKUP(Materiale_ligerør[[#This Row],[Mål]],INDIRECT($C$18),H$18,FALSE)</f>
        <v>0</v>
      </c>
      <c r="I23" s="477">
        <f ca="1">VLOOKUP(Materiale_ligerør[[#This Row],[Mål]],INDIRECT($C$18),I$18,FALSE)</f>
        <v>0</v>
      </c>
      <c r="J23" s="477">
        <f ca="1">VLOOKUP(Materiale_ligerør[[#This Row],[Mål]],INDIRECT($C$18),J$18,FALSE)</f>
        <v>0</v>
      </c>
      <c r="K23" s="477">
        <f ca="1">VLOOKUP(Materiale_ligerør[[#This Row],[Mål]],INDIRECT($C$18),K$18,FALSE)</f>
        <v>0</v>
      </c>
    </row>
    <row r="24" spans="2:11" x14ac:dyDescent="0.3">
      <c r="B24" s="689"/>
      <c r="C24" s="77" t="s">
        <v>513</v>
      </c>
      <c r="D24" s="77" t="s">
        <v>112</v>
      </c>
      <c r="E24" s="77"/>
      <c r="F24" s="477">
        <f ca="1">VLOOKUP(Materiale_ligerør[[#This Row],[Mål]],INDIRECT($C$18),F$18,FALSE)</f>
        <v>0</v>
      </c>
      <c r="G24" s="477">
        <f ca="1">VLOOKUP(Materiale_ligerør[[#This Row],[Mål]],INDIRECT($C$18),G$18,FALSE)</f>
        <v>0</v>
      </c>
      <c r="H24" s="477">
        <f ca="1">VLOOKUP(Materiale_ligerør[[#This Row],[Mål]],INDIRECT($C$18),H$18,FALSE)</f>
        <v>0</v>
      </c>
      <c r="I24" s="477">
        <f ca="1">VLOOKUP(Materiale_ligerør[[#This Row],[Mål]],INDIRECT($C$18),I$18,FALSE)</f>
        <v>0</v>
      </c>
      <c r="J24" s="477">
        <f ca="1">VLOOKUP(Materiale_ligerør[[#This Row],[Mål]],INDIRECT($C$18),J$18,FALSE)</f>
        <v>0</v>
      </c>
      <c r="K24" s="477">
        <f ca="1">VLOOKUP(Materiale_ligerør[[#This Row],[Mål]],INDIRECT($C$18),K$18,FALSE)</f>
        <v>0</v>
      </c>
    </row>
    <row r="25" spans="2:11" x14ac:dyDescent="0.3">
      <c r="B25" s="689"/>
      <c r="C25" s="77" t="s">
        <v>514</v>
      </c>
      <c r="D25" s="77" t="s">
        <v>112</v>
      </c>
      <c r="E25" s="77"/>
      <c r="F25" s="477">
        <f ca="1">VLOOKUP(Materiale_ligerør[[#This Row],[Mål]],INDIRECT($C$18),F$18,FALSE)</f>
        <v>0</v>
      </c>
      <c r="G25" s="477">
        <f ca="1">VLOOKUP(Materiale_ligerør[[#This Row],[Mål]],INDIRECT($C$18),G$18,FALSE)</f>
        <v>0</v>
      </c>
      <c r="H25" s="477">
        <f ca="1">VLOOKUP(Materiale_ligerør[[#This Row],[Mål]],INDIRECT($C$18),H$18,FALSE)</f>
        <v>0</v>
      </c>
      <c r="I25" s="477">
        <f ca="1">VLOOKUP(Materiale_ligerør[[#This Row],[Mål]],INDIRECT($C$18),I$18,FALSE)</f>
        <v>0</v>
      </c>
      <c r="J25" s="477">
        <f ca="1">VLOOKUP(Materiale_ligerør[[#This Row],[Mål]],INDIRECT($C$18),J$18,FALSE)</f>
        <v>0</v>
      </c>
      <c r="K25" s="477">
        <f ca="1">VLOOKUP(Materiale_ligerør[[#This Row],[Mål]],INDIRECT($C$18),K$18,FALSE)</f>
        <v>0</v>
      </c>
    </row>
    <row r="26" spans="2:11" x14ac:dyDescent="0.3">
      <c r="B26" s="689"/>
      <c r="C26" s="77" t="s">
        <v>515</v>
      </c>
      <c r="D26" s="77" t="s">
        <v>112</v>
      </c>
      <c r="E26" s="77"/>
      <c r="F26" s="477">
        <f ca="1">VLOOKUP(Materiale_ligerør[[#This Row],[Mål]],INDIRECT($C$18),F$18,FALSE)</f>
        <v>0</v>
      </c>
      <c r="G26" s="477">
        <f ca="1">VLOOKUP(Materiale_ligerør[[#This Row],[Mål]],INDIRECT($C$18),G$18,FALSE)</f>
        <v>0</v>
      </c>
      <c r="H26" s="477">
        <f ca="1">VLOOKUP(Materiale_ligerør[[#This Row],[Mål]],INDIRECT($C$18),H$18,FALSE)</f>
        <v>0</v>
      </c>
      <c r="I26" s="477">
        <f ca="1">VLOOKUP(Materiale_ligerør[[#This Row],[Mål]],INDIRECT($C$18),I$18,FALSE)</f>
        <v>0</v>
      </c>
      <c r="J26" s="477">
        <f ca="1">VLOOKUP(Materiale_ligerør[[#This Row],[Mål]],INDIRECT($C$18),J$18,FALSE)</f>
        <v>0</v>
      </c>
      <c r="K26" s="477">
        <f ca="1">VLOOKUP(Materiale_ligerør[[#This Row],[Mål]],INDIRECT($C$18),K$18,FALSE)</f>
        <v>0</v>
      </c>
    </row>
    <row r="27" spans="2:11" x14ac:dyDescent="0.3">
      <c r="B27" s="689"/>
      <c r="C27" s="77" t="s">
        <v>497</v>
      </c>
      <c r="D27" s="77" t="s">
        <v>112</v>
      </c>
      <c r="E27" s="77"/>
      <c r="F27" s="477">
        <f ca="1">VLOOKUP(Materiale_ligerør[[#This Row],[Mål]],INDIRECT($C$18),F$18,FALSE)</f>
        <v>0</v>
      </c>
      <c r="G27" s="477">
        <f ca="1">VLOOKUP(Materiale_ligerør[[#This Row],[Mål]],INDIRECT($C$18),G$18,FALSE)</f>
        <v>0</v>
      </c>
      <c r="H27" s="477">
        <f ca="1">VLOOKUP(Materiale_ligerør[[#This Row],[Mål]],INDIRECT($C$18),H$18,FALSE)</f>
        <v>0</v>
      </c>
      <c r="I27" s="477">
        <f ca="1">VLOOKUP(Materiale_ligerør[[#This Row],[Mål]],INDIRECT($C$18),I$18,FALSE)</f>
        <v>0</v>
      </c>
      <c r="J27" s="477">
        <f ca="1">VLOOKUP(Materiale_ligerør[[#This Row],[Mål]],INDIRECT($C$18),J$18,FALSE)</f>
        <v>0</v>
      </c>
      <c r="K27" s="477">
        <f ca="1">VLOOKUP(Materiale_ligerør[[#This Row],[Mål]],INDIRECT($C$18),K$18,FALSE)</f>
        <v>0</v>
      </c>
    </row>
    <row r="28" spans="2:11" x14ac:dyDescent="0.3">
      <c r="B28" s="689"/>
      <c r="C28" s="77" t="s">
        <v>498</v>
      </c>
      <c r="D28" s="77" t="s">
        <v>112</v>
      </c>
      <c r="E28" s="77"/>
      <c r="F28" s="477">
        <f ca="1">VLOOKUP(Materiale_ligerør[[#This Row],[Mål]],INDIRECT($C$18),F$18,FALSE)</f>
        <v>0</v>
      </c>
      <c r="G28" s="477">
        <f ca="1">VLOOKUP(Materiale_ligerør[[#This Row],[Mål]],INDIRECT($C$18),G$18,FALSE)</f>
        <v>0</v>
      </c>
      <c r="H28" s="477">
        <f ca="1">VLOOKUP(Materiale_ligerør[[#This Row],[Mål]],INDIRECT($C$18),H$18,FALSE)</f>
        <v>0</v>
      </c>
      <c r="I28" s="477">
        <f ca="1">VLOOKUP(Materiale_ligerør[[#This Row],[Mål]],INDIRECT($C$18),I$18,FALSE)</f>
        <v>0</v>
      </c>
      <c r="J28" s="477">
        <f ca="1">VLOOKUP(Materiale_ligerør[[#This Row],[Mål]],INDIRECT($C$18),J$18,FALSE)</f>
        <v>0</v>
      </c>
      <c r="K28" s="477">
        <f ca="1">VLOOKUP(Materiale_ligerør[[#This Row],[Mål]],INDIRECT($C$18),K$18,FALSE)</f>
        <v>0</v>
      </c>
    </row>
    <row r="29" spans="2:11" x14ac:dyDescent="0.3">
      <c r="B29" s="689"/>
      <c r="C29" s="77" t="s">
        <v>499</v>
      </c>
      <c r="D29" s="77" t="s">
        <v>112</v>
      </c>
      <c r="E29" s="77"/>
      <c r="F29" s="477">
        <f ca="1">VLOOKUP(Materiale_ligerør[[#This Row],[Mål]],INDIRECT($C$18),F$18,FALSE)</f>
        <v>0</v>
      </c>
      <c r="G29" s="477">
        <f ca="1">VLOOKUP(Materiale_ligerør[[#This Row],[Mål]],INDIRECT($C$18),G$18,FALSE)</f>
        <v>0</v>
      </c>
      <c r="H29" s="477">
        <f ca="1">VLOOKUP(Materiale_ligerør[[#This Row],[Mål]],INDIRECT($C$18),H$18,FALSE)</f>
        <v>0</v>
      </c>
      <c r="I29" s="477">
        <f ca="1">VLOOKUP(Materiale_ligerør[[#This Row],[Mål]],INDIRECT($C$18),I$18,FALSE)</f>
        <v>0</v>
      </c>
      <c r="J29" s="477">
        <f ca="1">VLOOKUP(Materiale_ligerør[[#This Row],[Mål]],INDIRECT($C$18),J$18,FALSE)</f>
        <v>0</v>
      </c>
      <c r="K29" s="477">
        <f ca="1">VLOOKUP(Materiale_ligerør[[#This Row],[Mål]],INDIRECT($C$18),K$18,FALSE)</f>
        <v>0</v>
      </c>
    </row>
    <row r="30" spans="2:11" x14ac:dyDescent="0.3">
      <c r="B30" s="689"/>
      <c r="C30" s="77" t="s">
        <v>500</v>
      </c>
      <c r="D30" s="77" t="s">
        <v>112</v>
      </c>
      <c r="E30" s="77"/>
      <c r="F30" s="477">
        <f ca="1">VLOOKUP(Materiale_ligerør[[#This Row],[Mål]],INDIRECT($C$18),F$18,FALSE)</f>
        <v>0</v>
      </c>
      <c r="G30" s="477">
        <f ca="1">VLOOKUP(Materiale_ligerør[[#This Row],[Mål]],INDIRECT($C$18),G$18,FALSE)</f>
        <v>0</v>
      </c>
      <c r="H30" s="477">
        <f ca="1">VLOOKUP(Materiale_ligerør[[#This Row],[Mål]],INDIRECT($C$18),H$18,FALSE)</f>
        <v>0</v>
      </c>
      <c r="I30" s="477">
        <f ca="1">VLOOKUP(Materiale_ligerør[[#This Row],[Mål]],INDIRECT($C$18),I$18,FALSE)</f>
        <v>0</v>
      </c>
      <c r="J30" s="477">
        <f ca="1">VLOOKUP(Materiale_ligerør[[#This Row],[Mål]],INDIRECT($C$18),J$18,FALSE)</f>
        <v>0</v>
      </c>
      <c r="K30" s="477">
        <f ca="1">VLOOKUP(Materiale_ligerør[[#This Row],[Mål]],INDIRECT($C$18),K$18,FALSE)</f>
        <v>0</v>
      </c>
    </row>
    <row r="31" spans="2:11" x14ac:dyDescent="0.3">
      <c r="B31" s="689"/>
      <c r="C31" s="77" t="s">
        <v>501</v>
      </c>
      <c r="D31" s="77" t="s">
        <v>112</v>
      </c>
      <c r="E31" s="77"/>
      <c r="F31" s="477">
        <f ca="1">VLOOKUP(Materiale_ligerør[[#This Row],[Mål]],INDIRECT($C$18),F$18,FALSE)</f>
        <v>0</v>
      </c>
      <c r="G31" s="477">
        <f ca="1">VLOOKUP(Materiale_ligerør[[#This Row],[Mål]],INDIRECT($C$18),G$18,FALSE)</f>
        <v>0</v>
      </c>
      <c r="H31" s="477">
        <f ca="1">VLOOKUP(Materiale_ligerør[[#This Row],[Mål]],INDIRECT($C$18),H$18,FALSE)</f>
        <v>0</v>
      </c>
      <c r="I31" s="477">
        <f ca="1">VLOOKUP(Materiale_ligerør[[#This Row],[Mål]],INDIRECT($C$18),I$18,FALSE)</f>
        <v>0</v>
      </c>
      <c r="J31" s="477">
        <f ca="1">VLOOKUP(Materiale_ligerør[[#This Row],[Mål]],INDIRECT($C$18),J$18,FALSE)</f>
        <v>0</v>
      </c>
      <c r="K31" s="477">
        <f ca="1">VLOOKUP(Materiale_ligerør[[#This Row],[Mål]],INDIRECT($C$18),K$18,FALSE)</f>
        <v>0</v>
      </c>
    </row>
    <row r="32" spans="2:11" x14ac:dyDescent="0.3">
      <c r="B32" s="689"/>
      <c r="C32" s="77" t="s">
        <v>502</v>
      </c>
      <c r="D32" s="77" t="s">
        <v>112</v>
      </c>
      <c r="E32" s="77"/>
      <c r="F32" s="477">
        <f ca="1">VLOOKUP(Materiale_ligerør[[#This Row],[Mål]],INDIRECT($C$18),F$18,FALSE)</f>
        <v>0</v>
      </c>
      <c r="G32" s="477">
        <f ca="1">VLOOKUP(Materiale_ligerør[[#This Row],[Mål]],INDIRECT($C$18),G$18,FALSE)</f>
        <v>0</v>
      </c>
      <c r="H32" s="477">
        <f ca="1">VLOOKUP(Materiale_ligerør[[#This Row],[Mål]],INDIRECT($C$18),H$18,FALSE)</f>
        <v>0</v>
      </c>
      <c r="I32" s="477">
        <f ca="1">VLOOKUP(Materiale_ligerør[[#This Row],[Mål]],INDIRECT($C$18),I$18,FALSE)</f>
        <v>0</v>
      </c>
      <c r="J32" s="477">
        <f ca="1">VLOOKUP(Materiale_ligerør[[#This Row],[Mål]],INDIRECT($C$18),J$18,FALSE)</f>
        <v>0</v>
      </c>
      <c r="K32" s="477">
        <f ca="1">VLOOKUP(Materiale_ligerør[[#This Row],[Mål]],INDIRECT($C$18),K$18,FALSE)</f>
        <v>0</v>
      </c>
    </row>
    <row r="33" spans="2:15" x14ac:dyDescent="0.3">
      <c r="B33" s="689"/>
      <c r="C33" s="77" t="s">
        <v>503</v>
      </c>
      <c r="D33" s="77" t="s">
        <v>112</v>
      </c>
      <c r="E33" s="77"/>
      <c r="F33" s="477">
        <f ca="1">VLOOKUP(Materiale_ligerør[[#This Row],[Mål]],INDIRECT($C$18),F$18,FALSE)</f>
        <v>0</v>
      </c>
      <c r="G33" s="477">
        <f ca="1">VLOOKUP(Materiale_ligerør[[#This Row],[Mål]],INDIRECT($C$18),G$18,FALSE)</f>
        <v>0</v>
      </c>
      <c r="H33" s="477">
        <f ca="1">VLOOKUP(Materiale_ligerør[[#This Row],[Mål]],INDIRECT($C$18),H$18,FALSE)</f>
        <v>0</v>
      </c>
      <c r="I33" s="477">
        <f ca="1">VLOOKUP(Materiale_ligerør[[#This Row],[Mål]],INDIRECT($C$18),I$18,FALSE)</f>
        <v>0</v>
      </c>
      <c r="J33" s="477">
        <f ca="1">VLOOKUP(Materiale_ligerør[[#This Row],[Mål]],INDIRECT($C$18),J$18,FALSE)</f>
        <v>0</v>
      </c>
      <c r="K33" s="477">
        <f ca="1">VLOOKUP(Materiale_ligerør[[#This Row],[Mål]],INDIRECT($C$18),K$18,FALSE)</f>
        <v>0</v>
      </c>
    </row>
    <row r="34" spans="2:15" x14ac:dyDescent="0.3">
      <c r="B34" s="689"/>
      <c r="C34" s="77" t="s">
        <v>504</v>
      </c>
      <c r="D34" s="77" t="s">
        <v>112</v>
      </c>
      <c r="E34" s="77"/>
      <c r="F34" s="477">
        <f ca="1">VLOOKUP(Materiale_ligerør[[#This Row],[Mål]],INDIRECT($C$18),F$18,FALSE)</f>
        <v>0</v>
      </c>
      <c r="G34" s="477">
        <f ca="1">VLOOKUP(Materiale_ligerør[[#This Row],[Mål]],INDIRECT($C$18),G$18,FALSE)</f>
        <v>0</v>
      </c>
      <c r="H34" s="477">
        <f ca="1">VLOOKUP(Materiale_ligerør[[#This Row],[Mål]],INDIRECT($C$18),H$18,FALSE)</f>
        <v>0</v>
      </c>
      <c r="I34" s="477">
        <f ca="1">VLOOKUP(Materiale_ligerør[[#This Row],[Mål]],INDIRECT($C$18),I$18,FALSE)</f>
        <v>0</v>
      </c>
      <c r="J34" s="477">
        <f ca="1">VLOOKUP(Materiale_ligerør[[#This Row],[Mål]],INDIRECT($C$18),J$18,FALSE)</f>
        <v>0</v>
      </c>
      <c r="K34" s="477">
        <f ca="1">VLOOKUP(Materiale_ligerør[[#This Row],[Mål]],INDIRECT($C$18),K$18,FALSE)</f>
        <v>0</v>
      </c>
    </row>
    <row r="35" spans="2:15" x14ac:dyDescent="0.3">
      <c r="B35" s="689"/>
      <c r="C35" s="77" t="s">
        <v>505</v>
      </c>
      <c r="D35" s="77" t="s">
        <v>112</v>
      </c>
      <c r="E35" s="77"/>
      <c r="F35" s="477">
        <f ca="1">VLOOKUP(Materiale_ligerør[[#This Row],[Mål]],INDIRECT($C$18),F$18,FALSE)</f>
        <v>0</v>
      </c>
      <c r="G35" s="477">
        <f ca="1">VLOOKUP(Materiale_ligerør[[#This Row],[Mål]],INDIRECT($C$18),G$18,FALSE)</f>
        <v>0</v>
      </c>
      <c r="H35" s="477">
        <f ca="1">VLOOKUP(Materiale_ligerør[[#This Row],[Mål]],INDIRECT($C$18),H$18,FALSE)</f>
        <v>0</v>
      </c>
      <c r="I35" s="477">
        <f ca="1">VLOOKUP(Materiale_ligerør[[#This Row],[Mål]],INDIRECT($C$18),I$18,FALSE)</f>
        <v>0</v>
      </c>
      <c r="J35" s="477">
        <f ca="1">VLOOKUP(Materiale_ligerør[[#This Row],[Mål]],INDIRECT($C$18),J$18,FALSE)</f>
        <v>0</v>
      </c>
      <c r="K35" s="477">
        <f ca="1">VLOOKUP(Materiale_ligerør[[#This Row],[Mål]],INDIRECT($C$18),K$18,FALSE)</f>
        <v>0</v>
      </c>
    </row>
    <row r="36" spans="2:15" x14ac:dyDescent="0.3">
      <c r="B36" s="689"/>
      <c r="C36" s="77" t="s">
        <v>506</v>
      </c>
      <c r="D36" s="77" t="s">
        <v>112</v>
      </c>
      <c r="E36" s="77"/>
      <c r="F36" s="477">
        <f ca="1">VLOOKUP(Materiale_ligerør[[#This Row],[Mål]],INDIRECT($C$18),F$18,FALSE)</f>
        <v>0</v>
      </c>
      <c r="G36" s="477">
        <f ca="1">VLOOKUP(Materiale_ligerør[[#This Row],[Mål]],INDIRECT($C$18),G$18,FALSE)</f>
        <v>0</v>
      </c>
      <c r="H36" s="477">
        <f ca="1">VLOOKUP(Materiale_ligerør[[#This Row],[Mål]],INDIRECT($C$18),H$18,FALSE)</f>
        <v>0</v>
      </c>
      <c r="I36" s="477">
        <f ca="1">VLOOKUP(Materiale_ligerør[[#This Row],[Mål]],INDIRECT($C$18),I$18,FALSE)</f>
        <v>0</v>
      </c>
      <c r="J36" s="477">
        <f ca="1">VLOOKUP(Materiale_ligerør[[#This Row],[Mål]],INDIRECT($C$18),J$18,FALSE)</f>
        <v>0</v>
      </c>
      <c r="K36" s="477">
        <f ca="1">VLOOKUP(Materiale_ligerør[[#This Row],[Mål]],INDIRECT($C$18),K$18,FALSE)</f>
        <v>0</v>
      </c>
    </row>
    <row r="37" spans="2:15" x14ac:dyDescent="0.3">
      <c r="B37" s="689"/>
      <c r="C37" s="77" t="s">
        <v>507</v>
      </c>
      <c r="D37" s="77" t="s">
        <v>112</v>
      </c>
      <c r="E37" s="77"/>
      <c r="F37" s="477">
        <f ca="1">VLOOKUP(Materiale_ligerør[[#This Row],[Mål]],INDIRECT($C$18),F$18,FALSE)</f>
        <v>0</v>
      </c>
      <c r="G37" s="477">
        <f ca="1">VLOOKUP(Materiale_ligerør[[#This Row],[Mål]],INDIRECT($C$18),G$18,FALSE)</f>
        <v>0</v>
      </c>
      <c r="H37" s="477">
        <f ca="1">VLOOKUP(Materiale_ligerør[[#This Row],[Mål]],INDIRECT($C$18),H$18,FALSE)</f>
        <v>0</v>
      </c>
      <c r="I37" s="477">
        <f ca="1">VLOOKUP(Materiale_ligerør[[#This Row],[Mål]],INDIRECT($C$18),I$18,FALSE)</f>
        <v>0</v>
      </c>
      <c r="J37" s="477">
        <f ca="1">VLOOKUP(Materiale_ligerør[[#This Row],[Mål]],INDIRECT($C$18),J$18,FALSE)</f>
        <v>0</v>
      </c>
      <c r="K37" s="477">
        <f ca="1">VLOOKUP(Materiale_ligerør[[#This Row],[Mål]],INDIRECT($C$18),K$18,FALSE)</f>
        <v>0</v>
      </c>
    </row>
    <row r="38" spans="2:15" x14ac:dyDescent="0.3">
      <c r="B38" s="689"/>
      <c r="C38" s="77" t="s">
        <v>508</v>
      </c>
      <c r="D38" s="77" t="s">
        <v>112</v>
      </c>
      <c r="E38" s="77"/>
      <c r="F38" s="477">
        <f ca="1">VLOOKUP(Materiale_ligerør[[#This Row],[Mål]],INDIRECT($C$18),F$18,FALSE)</f>
        <v>0</v>
      </c>
      <c r="G38" s="477">
        <f ca="1">VLOOKUP(Materiale_ligerør[[#This Row],[Mål]],INDIRECT($C$18),G$18,FALSE)</f>
        <v>0</v>
      </c>
      <c r="H38" s="477">
        <f ca="1">VLOOKUP(Materiale_ligerør[[#This Row],[Mål]],INDIRECT($C$18),H$18,FALSE)</f>
        <v>0</v>
      </c>
      <c r="I38" s="477">
        <f ca="1">VLOOKUP(Materiale_ligerør[[#This Row],[Mål]],INDIRECT($C$18),I$18,FALSE)</f>
        <v>0</v>
      </c>
      <c r="J38" s="477">
        <f ca="1">VLOOKUP(Materiale_ligerør[[#This Row],[Mål]],INDIRECT($C$18),J$18,FALSE)</f>
        <v>0</v>
      </c>
      <c r="K38" s="477">
        <f ca="1">VLOOKUP(Materiale_ligerør[[#This Row],[Mål]],INDIRECT($C$18),K$18,FALSE)</f>
        <v>0</v>
      </c>
    </row>
    <row r="39" spans="2:15" x14ac:dyDescent="0.3">
      <c r="B39" s="689"/>
      <c r="C39" s="77" t="s">
        <v>509</v>
      </c>
      <c r="D39" s="77" t="s">
        <v>112</v>
      </c>
      <c r="E39" s="77"/>
      <c r="F39" s="477">
        <f ca="1">VLOOKUP(Materiale_ligerør[[#This Row],[Mål]],INDIRECT($C$18),F$18,FALSE)</f>
        <v>0</v>
      </c>
      <c r="G39" s="477">
        <f ca="1">VLOOKUP(Materiale_ligerør[[#This Row],[Mål]],INDIRECT($C$18),G$18,FALSE)</f>
        <v>0</v>
      </c>
      <c r="H39" s="477">
        <f ca="1">VLOOKUP(Materiale_ligerør[[#This Row],[Mål]],INDIRECT($C$18),H$18,FALSE)</f>
        <v>0</v>
      </c>
      <c r="I39" s="477">
        <f ca="1">VLOOKUP(Materiale_ligerør[[#This Row],[Mål]],INDIRECT($C$18),I$18,FALSE)</f>
        <v>0</v>
      </c>
      <c r="J39" s="477">
        <f ca="1">VLOOKUP(Materiale_ligerør[[#This Row],[Mål]],INDIRECT($C$18),J$18,FALSE)</f>
        <v>0</v>
      </c>
      <c r="K39" s="477">
        <f ca="1">VLOOKUP(Materiale_ligerør[[#This Row],[Mål]],INDIRECT($C$18),K$18,FALSE)</f>
        <v>0</v>
      </c>
    </row>
    <row r="40" spans="2:15" x14ac:dyDescent="0.3">
      <c r="B40" s="689"/>
      <c r="C40" s="77" t="s">
        <v>510</v>
      </c>
      <c r="D40" s="77" t="s">
        <v>112</v>
      </c>
      <c r="E40" s="77"/>
      <c r="F40" s="477">
        <f ca="1">VLOOKUP(Materiale_ligerør[[#This Row],[Mål]],INDIRECT($C$18),F$18,FALSE)</f>
        <v>0</v>
      </c>
      <c r="G40" s="477">
        <f ca="1">VLOOKUP(Materiale_ligerør[[#This Row],[Mål]],INDIRECT($C$18),G$18,FALSE)</f>
        <v>0</v>
      </c>
      <c r="H40" s="477">
        <f ca="1">VLOOKUP(Materiale_ligerør[[#This Row],[Mål]],INDIRECT($C$18),H$18,FALSE)</f>
        <v>0</v>
      </c>
      <c r="I40" s="477">
        <f ca="1">VLOOKUP(Materiale_ligerør[[#This Row],[Mål]],INDIRECT($C$18),I$18,FALSE)</f>
        <v>0</v>
      </c>
      <c r="J40" s="477">
        <f ca="1">VLOOKUP(Materiale_ligerør[[#This Row],[Mål]],INDIRECT($C$18),J$18,FALSE)</f>
        <v>0</v>
      </c>
      <c r="K40" s="477">
        <f ca="1">VLOOKUP(Materiale_ligerør[[#This Row],[Mål]],INDIRECT($C$18),K$18,FALSE)</f>
        <v>0</v>
      </c>
    </row>
    <row r="41" spans="2:15" ht="15" thickBot="1" x14ac:dyDescent="0.35">
      <c r="F41" s="5"/>
      <c r="G41" s="5"/>
      <c r="H41" s="5"/>
      <c r="I41" s="5"/>
      <c r="J41" s="8"/>
    </row>
    <row r="42" spans="2:15" ht="15" thickBot="1" x14ac:dyDescent="0.35">
      <c r="B42" s="690" t="s">
        <v>128</v>
      </c>
      <c r="C42" s="95" t="s">
        <v>102</v>
      </c>
      <c r="D42" s="95" t="s">
        <v>103</v>
      </c>
      <c r="E42" s="95" t="s">
        <v>97</v>
      </c>
      <c r="F42" s="95" t="s">
        <v>70</v>
      </c>
      <c r="G42" s="95" t="s">
        <v>71</v>
      </c>
      <c r="H42" s="95" t="s">
        <v>73</v>
      </c>
    </row>
    <row r="43" spans="2:15" x14ac:dyDescent="0.3">
      <c r="B43" s="690"/>
      <c r="C43" s="1" t="s">
        <v>497</v>
      </c>
      <c r="D43" s="8" t="s">
        <v>126</v>
      </c>
      <c r="E43" s="8"/>
      <c r="F43" s="123">
        <f>VLOOKUP(Smed_erfaringstal[[#This Row],[Mål]],Komponent_erfaring[#All],4,FALSE)</f>
        <v>2.9999999999999996E-3</v>
      </c>
      <c r="G43" s="123">
        <f>VLOOKUP(Smed_erfaringstal[[#This Row],[Mål]],Komponent_erfaring[#All],5,FALSE)</f>
        <v>0.15903964995269951</v>
      </c>
      <c r="H43" s="123">
        <f>VLOOKUP(Smed_erfaringstal[[#This Row],[Mål]],Komponent_erfaring[#All],6,FALSE)</f>
        <v>0.15903964995269951</v>
      </c>
    </row>
    <row r="44" spans="2:15" x14ac:dyDescent="0.3">
      <c r="B44" s="690"/>
      <c r="C44" s="1" t="s">
        <v>498</v>
      </c>
      <c r="D44" s="8" t="s">
        <v>126</v>
      </c>
      <c r="E44" s="8"/>
      <c r="F44" s="123">
        <f>VLOOKUP(Smed_erfaringstal[[#This Row],[Mål]],Komponent_erfaring[#All],4,FALSE)</f>
        <v>3.5999999999999999E-3</v>
      </c>
      <c r="G44" s="123">
        <f>VLOOKUP(Smed_erfaringstal[[#This Row],[Mål]],Komponent_erfaring[#All],5,FALSE)</f>
        <v>2.7550870062665146E-2</v>
      </c>
      <c r="H44" s="123">
        <f>VLOOKUP(Smed_erfaringstal[[#This Row],[Mål]],Komponent_erfaring[#All],6,FALSE)</f>
        <v>0.12948908929452618</v>
      </c>
    </row>
    <row r="45" spans="2:15" x14ac:dyDescent="0.3">
      <c r="B45" s="690"/>
      <c r="C45" s="1" t="s">
        <v>499</v>
      </c>
      <c r="D45" s="8" t="s">
        <v>126</v>
      </c>
      <c r="E45" s="8"/>
      <c r="F45" s="123">
        <f>VLOOKUP(Smed_erfaringstal[[#This Row],[Mål]],Komponent_erfaring[#All],4,FALSE)</f>
        <v>4.1999999999999997E-3</v>
      </c>
      <c r="G45" s="123">
        <f>VLOOKUP(Smed_erfaringstal[[#This Row],[Mål]],Komponent_erfaring[#All],5,FALSE)</f>
        <v>1.4841666644022937E-2</v>
      </c>
      <c r="H45" s="123">
        <f>VLOOKUP(Smed_erfaringstal[[#This Row],[Mål]],Komponent_erfaring[#All],6,FALSE)</f>
        <v>9.0110118910139259E-2</v>
      </c>
    </row>
    <row r="46" spans="2:15" x14ac:dyDescent="0.3">
      <c r="B46" s="690"/>
      <c r="C46" s="1" t="s">
        <v>500</v>
      </c>
      <c r="D46" s="8" t="s">
        <v>126</v>
      </c>
      <c r="E46" s="8"/>
      <c r="F46" s="123">
        <f>VLOOKUP(Smed_erfaringstal[[#This Row],[Mål]],Komponent_erfaring[#All],4,FALSE)</f>
        <v>4.7999999999999996E-3</v>
      </c>
      <c r="G46" s="123">
        <f>VLOOKUP(Smed_erfaringstal[[#This Row],[Mål]],Komponent_erfaring[#All],5,FALSE)</f>
        <v>2.2126242745685469E-2</v>
      </c>
      <c r="H46" s="123">
        <f>VLOOKUP(Smed_erfaringstal[[#This Row],[Mål]],Komponent_erfaring[#All],6,FALSE)</f>
        <v>0.12243187652612626</v>
      </c>
      <c r="O46" s="1" t="s">
        <v>80</v>
      </c>
    </row>
    <row r="47" spans="2:15" x14ac:dyDescent="0.3">
      <c r="B47" s="690"/>
      <c r="C47" s="1" t="s">
        <v>501</v>
      </c>
      <c r="D47" s="8" t="s">
        <v>126</v>
      </c>
      <c r="E47" s="8"/>
      <c r="F47" s="123">
        <f>VLOOKUP(Smed_erfaringstal[[#This Row],[Mål]],Komponent_erfaring[#All],4,FALSE)</f>
        <v>5.3999999999999994E-3</v>
      </c>
      <c r="G47" s="123">
        <f>VLOOKUP(Smed_erfaringstal[[#This Row],[Mål]],Komponent_erfaring[#All],5,FALSE)</f>
        <v>1.636434698469913E-2</v>
      </c>
      <c r="H47" s="123">
        <f>VLOOKUP(Smed_erfaringstal[[#This Row],[Mål]],Komponent_erfaring[#All],6,FALSE)</f>
        <v>9.4913212511254952E-2</v>
      </c>
    </row>
    <row r="48" spans="2:15" x14ac:dyDescent="0.3">
      <c r="B48" s="690"/>
      <c r="C48" s="1" t="s">
        <v>502</v>
      </c>
      <c r="D48" s="8" t="s">
        <v>126</v>
      </c>
      <c r="E48" s="8"/>
      <c r="F48" s="123">
        <f>VLOOKUP(Smed_erfaringstal[[#This Row],[Mål]],Komponent_erfaring[#All],4,FALSE)</f>
        <v>6.0000000000000001E-3</v>
      </c>
      <c r="G48" s="123">
        <f>VLOOKUP(Smed_erfaringstal[[#This Row],[Mål]],Komponent_erfaring[#All],5,FALSE)</f>
        <v>1.4560026342356121E-2</v>
      </c>
      <c r="H48" s="123">
        <f>VLOOKUP(Smed_erfaringstal[[#This Row],[Mål]],Komponent_erfaring[#All],6,FALSE)</f>
        <v>0.11024019944926777</v>
      </c>
    </row>
    <row r="49" spans="2:11" x14ac:dyDescent="0.3">
      <c r="B49" s="690"/>
      <c r="C49" s="1" t="s">
        <v>503</v>
      </c>
      <c r="D49" s="8" t="s">
        <v>126</v>
      </c>
      <c r="E49" s="8"/>
      <c r="F49" s="123">
        <f>VLOOKUP(Smed_erfaringstal[[#This Row],[Mål]],Komponent_erfaring[#All],4,FALSE)</f>
        <v>6.6E-3</v>
      </c>
      <c r="G49" s="123">
        <f>VLOOKUP(Smed_erfaringstal[[#This Row],[Mål]],Komponent_erfaring[#All],5,FALSE)</f>
        <v>1.4570477502112066E-2</v>
      </c>
      <c r="H49" s="123">
        <f>VLOOKUP(Smed_erfaringstal[[#This Row],[Mål]],Komponent_erfaring[#All],6,FALSE)</f>
        <v>0.11838512970466053</v>
      </c>
    </row>
    <row r="50" spans="2:11" x14ac:dyDescent="0.3">
      <c r="B50" s="690"/>
      <c r="C50" s="1" t="s">
        <v>504</v>
      </c>
      <c r="D50" s="8" t="s">
        <v>126</v>
      </c>
      <c r="E50" s="8"/>
      <c r="F50" s="123">
        <f>VLOOKUP(Smed_erfaringstal[[#This Row],[Mål]],Komponent_erfaring[#All],4,FALSE)</f>
        <v>7.1999999999999998E-3</v>
      </c>
      <c r="G50" s="123">
        <f>VLOOKUP(Smed_erfaringstal[[#This Row],[Mål]],Komponent_erfaring[#All],5,FALSE)</f>
        <v>2.5231223683202419E-2</v>
      </c>
      <c r="H50" s="123">
        <f>VLOOKUP(Smed_erfaringstal[[#This Row],[Mål]],Komponent_erfaring[#All],6,FALSE)</f>
        <v>0.14718213815201411</v>
      </c>
    </row>
    <row r="51" spans="2:11" x14ac:dyDescent="0.3">
      <c r="B51" s="690"/>
      <c r="C51" s="1" t="s">
        <v>505</v>
      </c>
      <c r="D51" s="8" t="s">
        <v>126</v>
      </c>
      <c r="E51" s="8"/>
      <c r="F51" s="123">
        <f>VLOOKUP(Smed_erfaringstal[[#This Row],[Mål]],Komponent_erfaring[#All],4,FALSE)</f>
        <v>7.7999999999999996E-3</v>
      </c>
      <c r="G51" s="123">
        <f>VLOOKUP(Smed_erfaringstal[[#This Row],[Mål]],Komponent_erfaring[#All],5,FALSE)</f>
        <v>3.6363636363636362E-2</v>
      </c>
      <c r="H51" s="123">
        <f>VLOOKUP(Smed_erfaringstal[[#This Row],[Mål]],Komponent_erfaring[#All],6,FALSE)</f>
        <v>0.10909090909090909</v>
      </c>
    </row>
    <row r="52" spans="2:11" x14ac:dyDescent="0.3">
      <c r="B52" s="690"/>
      <c r="C52" s="1" t="s">
        <v>506</v>
      </c>
      <c r="D52" s="8" t="s">
        <v>126</v>
      </c>
      <c r="E52" s="8"/>
      <c r="F52" s="123">
        <f>VLOOKUP(Smed_erfaringstal[[#This Row],[Mål]],Komponent_erfaring[#All],4,FALSE)</f>
        <v>8.3999999999999995E-3</v>
      </c>
      <c r="G52" s="123">
        <f>VLOOKUP(Smed_erfaringstal[[#This Row],[Mål]],Komponent_erfaring[#All],5,FALSE)</f>
        <v>2.5979089136983873E-2</v>
      </c>
      <c r="H52" s="123">
        <f>VLOOKUP(Smed_erfaringstal[[#This Row],[Mål]],Komponent_erfaring[#All],6,FALSE)</f>
        <v>0.10815169236221867</v>
      </c>
    </row>
    <row r="53" spans="2:11" x14ac:dyDescent="0.3">
      <c r="B53" s="690"/>
      <c r="C53" s="1" t="s">
        <v>507</v>
      </c>
      <c r="D53" s="8" t="s">
        <v>126</v>
      </c>
      <c r="E53" s="8"/>
      <c r="F53" s="123">
        <f>VLOOKUP(Smed_erfaringstal[[#This Row],[Mål]],Komponent_erfaring[#All],4,FALSE)</f>
        <v>8.9999999999999993E-3</v>
      </c>
      <c r="G53" s="123">
        <f>VLOOKUP(Smed_erfaringstal[[#This Row],[Mål]],Komponent_erfaring[#All],5,FALSE)</f>
        <v>1.5594541910331383E-2</v>
      </c>
      <c r="H53" s="123">
        <f>VLOOKUP(Smed_erfaringstal[[#This Row],[Mål]],Komponent_erfaring[#All],6,FALSE)</f>
        <v>0.10721247563352826</v>
      </c>
    </row>
    <row r="54" spans="2:11" x14ac:dyDescent="0.3">
      <c r="B54" s="690"/>
      <c r="C54" s="1" t="s">
        <v>508</v>
      </c>
      <c r="D54" s="8" t="s">
        <v>126</v>
      </c>
      <c r="E54" s="8"/>
      <c r="F54" s="123">
        <f>VLOOKUP(Smed_erfaringstal[[#This Row],[Mål]],Komponent_erfaring[#All],4,FALSE)</f>
        <v>8.9999999999999993E-3</v>
      </c>
      <c r="G54" s="123">
        <f>VLOOKUP(Smed_erfaringstal[[#This Row],[Mål]],Komponent_erfaring[#All],5,FALSE)</f>
        <v>1.5594541910331383E-2</v>
      </c>
      <c r="H54" s="123">
        <f>VLOOKUP(Smed_erfaringstal[[#This Row],[Mål]],Komponent_erfaring[#All],6,FALSE)</f>
        <v>0.10721247563352826</v>
      </c>
    </row>
    <row r="55" spans="2:11" x14ac:dyDescent="0.3">
      <c r="B55" s="690"/>
      <c r="C55" s="1" t="s">
        <v>509</v>
      </c>
      <c r="D55" s="8" t="s">
        <v>126</v>
      </c>
      <c r="E55" s="8"/>
      <c r="F55" s="123">
        <f>VLOOKUP(Smed_erfaringstal[[#This Row],[Mål]],Komponent_erfaring[#All],4,FALSE)</f>
        <v>8.9999999999999993E-3</v>
      </c>
      <c r="G55" s="123">
        <f>VLOOKUP(Smed_erfaringstal[[#This Row],[Mål]],Komponent_erfaring[#All],5,FALSE)</f>
        <v>1.5594541910331383E-2</v>
      </c>
      <c r="H55" s="123">
        <f>VLOOKUP(Smed_erfaringstal[[#This Row],[Mål]],Komponent_erfaring[#All],6,FALSE)</f>
        <v>0.10721247563352826</v>
      </c>
    </row>
    <row r="56" spans="2:11" ht="14.25" customHeight="1" x14ac:dyDescent="0.3">
      <c r="B56" s="690"/>
      <c r="C56" s="1" t="s">
        <v>510</v>
      </c>
      <c r="D56" s="8" t="s">
        <v>126</v>
      </c>
      <c r="E56" s="8"/>
      <c r="F56" s="123">
        <f>VLOOKUP(Smed_erfaringstal[[#This Row],[Mål]],Komponent_erfaring[#All],4,FALSE)</f>
        <v>8.9999999999999993E-3</v>
      </c>
      <c r="G56" s="123">
        <f>VLOOKUP(Smed_erfaringstal[[#This Row],[Mål]],Komponent_erfaring[#All],5,FALSE)</f>
        <v>1.5594541910331383E-2</v>
      </c>
      <c r="H56" s="123">
        <f>VLOOKUP(Smed_erfaringstal[[#This Row],[Mål]],Komponent_erfaring[#All],6,FALSE)</f>
        <v>0.10721247563352826</v>
      </c>
    </row>
    <row r="57" spans="2:11" x14ac:dyDescent="0.3">
      <c r="D57" s="8"/>
      <c r="E57" s="8"/>
      <c r="F57" s="38"/>
      <c r="G57" s="38"/>
      <c r="H57" s="38"/>
      <c r="I57" s="38"/>
      <c r="J57" s="38"/>
      <c r="K57" s="38"/>
    </row>
    <row r="58" spans="2:11" x14ac:dyDescent="0.3">
      <c r="C58" s="2" t="s">
        <v>522</v>
      </c>
      <c r="D58" s="8"/>
      <c r="E58" s="8"/>
      <c r="F58" s="680" t="s">
        <v>83</v>
      </c>
      <c r="G58" s="680"/>
      <c r="H58" s="680"/>
      <c r="I58" s="681" t="s">
        <v>84</v>
      </c>
      <c r="J58" s="681"/>
      <c r="K58" s="681"/>
    </row>
    <row r="59" spans="2:11" x14ac:dyDescent="0.3">
      <c r="C59" s="1" t="str">
        <f>"Materiale_T_stykke_"&amp;IF($D$13=$H$13,$H$13,IF($D$13=$G$13,$G$13,"brugerdef"))</f>
        <v>Materiale_T_stykke_brugerdef</v>
      </c>
      <c r="D59" s="8"/>
      <c r="E59" s="481" t="s">
        <v>523</v>
      </c>
      <c r="F59" s="480">
        <v>4</v>
      </c>
      <c r="G59" s="480">
        <v>5</v>
      </c>
      <c r="H59" s="480">
        <v>6</v>
      </c>
      <c r="I59" s="458">
        <v>7</v>
      </c>
      <c r="J59" s="458">
        <v>8</v>
      </c>
      <c r="K59" s="458">
        <v>9</v>
      </c>
    </row>
    <row r="60" spans="2:11" ht="15" thickBot="1" x14ac:dyDescent="0.35">
      <c r="B60" s="685" t="s">
        <v>127</v>
      </c>
      <c r="C60" s="478" t="s">
        <v>102</v>
      </c>
      <c r="D60" s="478" t="s">
        <v>103</v>
      </c>
      <c r="E60" s="478" t="s">
        <v>97</v>
      </c>
      <c r="F60" s="478" t="s">
        <v>99</v>
      </c>
      <c r="G60" s="478" t="s">
        <v>100</v>
      </c>
      <c r="H60" s="478" t="s">
        <v>101</v>
      </c>
      <c r="I60" s="478" t="s">
        <v>104</v>
      </c>
      <c r="J60" s="478" t="s">
        <v>106</v>
      </c>
      <c r="K60" s="479" t="s">
        <v>105</v>
      </c>
    </row>
    <row r="61" spans="2:11" x14ac:dyDescent="0.3">
      <c r="B61" s="685"/>
      <c r="C61" s="77" t="s">
        <v>497</v>
      </c>
      <c r="D61" s="77" t="s">
        <v>76</v>
      </c>
      <c r="E61" s="77"/>
      <c r="F61" s="477">
        <f ca="1">VLOOKUP(Materiale_T_stykke[[#This Row],[Mål]],INDIRECT($C$59),F$59,FALSE)</f>
        <v>0</v>
      </c>
      <c r="G61" s="477">
        <f ca="1">VLOOKUP(Materiale_T_stykke[[#This Row],[Mål]],INDIRECT($C$59),G$59,FALSE)</f>
        <v>0</v>
      </c>
      <c r="H61" s="477">
        <f ca="1">VLOOKUP(Materiale_T_stykke[[#This Row],[Mål]],INDIRECT($C$59),H$59,FALSE)</f>
        <v>0</v>
      </c>
      <c r="I61" s="477">
        <f ca="1">VLOOKUP(Materiale_T_stykke[[#This Row],[Mål]],INDIRECT($C$59),I$59,FALSE)</f>
        <v>0</v>
      </c>
      <c r="J61" s="477">
        <f ca="1">VLOOKUP(Materiale_T_stykke[[#This Row],[Mål]],INDIRECT($C$59),J$59,FALSE)</f>
        <v>0</v>
      </c>
      <c r="K61" s="477">
        <f ca="1">VLOOKUP(Materiale_T_stykke[[#This Row],[Mål]],INDIRECT($C$59),K$59,FALSE)</f>
        <v>0</v>
      </c>
    </row>
    <row r="62" spans="2:11" x14ac:dyDescent="0.3">
      <c r="B62" s="685"/>
      <c r="C62" s="77" t="s">
        <v>498</v>
      </c>
      <c r="D62" s="77" t="s">
        <v>76</v>
      </c>
      <c r="E62" s="77"/>
      <c r="F62" s="477">
        <f ca="1">VLOOKUP(Materiale_T_stykke[[#This Row],[Mål]],INDIRECT($C$59),F$59,FALSE)</f>
        <v>0</v>
      </c>
      <c r="G62" s="477">
        <f ca="1">VLOOKUP(Materiale_T_stykke[[#This Row],[Mål]],INDIRECT($C$59),G$59,FALSE)</f>
        <v>0</v>
      </c>
      <c r="H62" s="477">
        <f ca="1">VLOOKUP(Materiale_T_stykke[[#This Row],[Mål]],INDIRECT($C$59),H$59,FALSE)</f>
        <v>0</v>
      </c>
      <c r="I62" s="477">
        <f ca="1">VLOOKUP(Materiale_T_stykke[[#This Row],[Mål]],INDIRECT($C$59),I$59,FALSE)</f>
        <v>0</v>
      </c>
      <c r="J62" s="477">
        <f ca="1">VLOOKUP(Materiale_T_stykke[[#This Row],[Mål]],INDIRECT($C$59),J$59,FALSE)</f>
        <v>0</v>
      </c>
      <c r="K62" s="477">
        <f ca="1">VLOOKUP(Materiale_T_stykke[[#This Row],[Mål]],INDIRECT($C$59),K$59,FALSE)</f>
        <v>0</v>
      </c>
    </row>
    <row r="63" spans="2:11" x14ac:dyDescent="0.3">
      <c r="B63" s="685"/>
      <c r="C63" s="77" t="s">
        <v>499</v>
      </c>
      <c r="D63" s="77" t="s">
        <v>76</v>
      </c>
      <c r="E63" s="77"/>
      <c r="F63" s="477">
        <f ca="1">VLOOKUP(Materiale_T_stykke[[#This Row],[Mål]],INDIRECT($C$59),F$59,FALSE)</f>
        <v>0</v>
      </c>
      <c r="G63" s="477">
        <f ca="1">VLOOKUP(Materiale_T_stykke[[#This Row],[Mål]],INDIRECT($C$59),G$59,FALSE)</f>
        <v>0</v>
      </c>
      <c r="H63" s="477">
        <f ca="1">VLOOKUP(Materiale_T_stykke[[#This Row],[Mål]],INDIRECT($C$59),H$59,FALSE)</f>
        <v>0</v>
      </c>
      <c r="I63" s="477">
        <f ca="1">VLOOKUP(Materiale_T_stykke[[#This Row],[Mål]],INDIRECT($C$59),I$59,FALSE)</f>
        <v>0</v>
      </c>
      <c r="J63" s="477">
        <f ca="1">VLOOKUP(Materiale_T_stykke[[#This Row],[Mål]],INDIRECT($C$59),J$59,FALSE)</f>
        <v>0</v>
      </c>
      <c r="K63" s="477">
        <f ca="1">VLOOKUP(Materiale_T_stykke[[#This Row],[Mål]],INDIRECT($C$59),K$59,FALSE)</f>
        <v>0</v>
      </c>
    </row>
    <row r="64" spans="2:11" x14ac:dyDescent="0.3">
      <c r="B64" s="685"/>
      <c r="C64" s="77" t="s">
        <v>500</v>
      </c>
      <c r="D64" s="77" t="s">
        <v>76</v>
      </c>
      <c r="E64" s="77"/>
      <c r="F64" s="477">
        <f ca="1">VLOOKUP(Materiale_T_stykke[[#This Row],[Mål]],INDIRECT($C$59),F$59,FALSE)</f>
        <v>0</v>
      </c>
      <c r="G64" s="477">
        <f ca="1">VLOOKUP(Materiale_T_stykke[[#This Row],[Mål]],INDIRECT($C$59),G$59,FALSE)</f>
        <v>0</v>
      </c>
      <c r="H64" s="477">
        <f ca="1">VLOOKUP(Materiale_T_stykke[[#This Row],[Mål]],INDIRECT($C$59),H$59,FALSE)</f>
        <v>0</v>
      </c>
      <c r="I64" s="477">
        <f ca="1">VLOOKUP(Materiale_T_stykke[[#This Row],[Mål]],INDIRECT($C$59),I$59,FALSE)</f>
        <v>0</v>
      </c>
      <c r="J64" s="477">
        <f ca="1">VLOOKUP(Materiale_T_stykke[[#This Row],[Mål]],INDIRECT($C$59),J$59,FALSE)</f>
        <v>0</v>
      </c>
      <c r="K64" s="477">
        <f ca="1">VLOOKUP(Materiale_T_stykke[[#This Row],[Mål]],INDIRECT($C$59),K$59,FALSE)</f>
        <v>0</v>
      </c>
    </row>
    <row r="65" spans="2:11" x14ac:dyDescent="0.3">
      <c r="B65" s="685"/>
      <c r="C65" s="77" t="s">
        <v>501</v>
      </c>
      <c r="D65" s="77" t="s">
        <v>76</v>
      </c>
      <c r="E65" s="77"/>
      <c r="F65" s="477">
        <f ca="1">VLOOKUP(Materiale_T_stykke[[#This Row],[Mål]],INDIRECT($C$59),F$59,FALSE)</f>
        <v>0</v>
      </c>
      <c r="G65" s="477">
        <f ca="1">VLOOKUP(Materiale_T_stykke[[#This Row],[Mål]],INDIRECT($C$59),G$59,FALSE)</f>
        <v>0</v>
      </c>
      <c r="H65" s="477">
        <f ca="1">VLOOKUP(Materiale_T_stykke[[#This Row],[Mål]],INDIRECT($C$59),H$59,FALSE)</f>
        <v>0</v>
      </c>
      <c r="I65" s="477">
        <f ca="1">VLOOKUP(Materiale_T_stykke[[#This Row],[Mål]],INDIRECT($C$59),I$59,FALSE)</f>
        <v>0</v>
      </c>
      <c r="J65" s="477">
        <f ca="1">VLOOKUP(Materiale_T_stykke[[#This Row],[Mål]],INDIRECT($C$59),J$59,FALSE)</f>
        <v>0</v>
      </c>
      <c r="K65" s="477">
        <f ca="1">VLOOKUP(Materiale_T_stykke[[#This Row],[Mål]],INDIRECT($C$59),K$59,FALSE)</f>
        <v>0</v>
      </c>
    </row>
    <row r="66" spans="2:11" x14ac:dyDescent="0.3">
      <c r="B66" s="685"/>
      <c r="C66" s="77" t="s">
        <v>502</v>
      </c>
      <c r="D66" s="77" t="s">
        <v>76</v>
      </c>
      <c r="E66" s="77"/>
      <c r="F66" s="477">
        <f ca="1">VLOOKUP(Materiale_T_stykke[[#This Row],[Mål]],INDIRECT($C$59),F$59,FALSE)</f>
        <v>0</v>
      </c>
      <c r="G66" s="477">
        <f ca="1">VLOOKUP(Materiale_T_stykke[[#This Row],[Mål]],INDIRECT($C$59),G$59,FALSE)</f>
        <v>0</v>
      </c>
      <c r="H66" s="477">
        <f ca="1">VLOOKUP(Materiale_T_stykke[[#This Row],[Mål]],INDIRECT($C$59),H$59,FALSE)</f>
        <v>0</v>
      </c>
      <c r="I66" s="477">
        <f ca="1">VLOOKUP(Materiale_T_stykke[[#This Row],[Mål]],INDIRECT($C$59),I$59,FALSE)</f>
        <v>0</v>
      </c>
      <c r="J66" s="477">
        <f ca="1">VLOOKUP(Materiale_T_stykke[[#This Row],[Mål]],INDIRECT($C$59),J$59,FALSE)</f>
        <v>0</v>
      </c>
      <c r="K66" s="477">
        <f ca="1">VLOOKUP(Materiale_T_stykke[[#This Row],[Mål]],INDIRECT($C$59),K$59,FALSE)</f>
        <v>0</v>
      </c>
    </row>
    <row r="67" spans="2:11" x14ac:dyDescent="0.3">
      <c r="B67" s="685"/>
      <c r="C67" s="77" t="s">
        <v>503</v>
      </c>
      <c r="D67" s="77" t="s">
        <v>76</v>
      </c>
      <c r="E67" s="77"/>
      <c r="F67" s="477">
        <f ca="1">VLOOKUP(Materiale_T_stykke[[#This Row],[Mål]],INDIRECT($C$59),F$59,FALSE)</f>
        <v>0</v>
      </c>
      <c r="G67" s="477">
        <f ca="1">VLOOKUP(Materiale_T_stykke[[#This Row],[Mål]],INDIRECT($C$59),G$59,FALSE)</f>
        <v>0</v>
      </c>
      <c r="H67" s="477">
        <f ca="1">VLOOKUP(Materiale_T_stykke[[#This Row],[Mål]],INDIRECT($C$59),H$59,FALSE)</f>
        <v>0</v>
      </c>
      <c r="I67" s="477">
        <f ca="1">VLOOKUP(Materiale_T_stykke[[#This Row],[Mål]],INDIRECT($C$59),I$59,FALSE)</f>
        <v>0</v>
      </c>
      <c r="J67" s="477">
        <f ca="1">VLOOKUP(Materiale_T_stykke[[#This Row],[Mål]],INDIRECT($C$59),J$59,FALSE)</f>
        <v>0</v>
      </c>
      <c r="K67" s="477">
        <f ca="1">VLOOKUP(Materiale_T_stykke[[#This Row],[Mål]],INDIRECT($C$59),K$59,FALSE)</f>
        <v>0</v>
      </c>
    </row>
    <row r="68" spans="2:11" x14ac:dyDescent="0.3">
      <c r="B68" s="685"/>
      <c r="C68" s="77" t="s">
        <v>504</v>
      </c>
      <c r="D68" s="77" t="s">
        <v>76</v>
      </c>
      <c r="E68" s="77"/>
      <c r="F68" s="477">
        <f ca="1">VLOOKUP(Materiale_T_stykke[[#This Row],[Mål]],INDIRECT($C$59),F$59,FALSE)</f>
        <v>0</v>
      </c>
      <c r="G68" s="477">
        <f ca="1">VLOOKUP(Materiale_T_stykke[[#This Row],[Mål]],INDIRECT($C$59),G$59,FALSE)</f>
        <v>0</v>
      </c>
      <c r="H68" s="477">
        <f ca="1">VLOOKUP(Materiale_T_stykke[[#This Row],[Mål]],INDIRECT($C$59),H$59,FALSE)</f>
        <v>0</v>
      </c>
      <c r="I68" s="477">
        <f ca="1">VLOOKUP(Materiale_T_stykke[[#This Row],[Mål]],INDIRECT($C$59),I$59,FALSE)</f>
        <v>0</v>
      </c>
      <c r="J68" s="477">
        <f ca="1">VLOOKUP(Materiale_T_stykke[[#This Row],[Mål]],INDIRECT($C$59),J$59,FALSE)</f>
        <v>0</v>
      </c>
      <c r="K68" s="477">
        <f ca="1">VLOOKUP(Materiale_T_stykke[[#This Row],[Mål]],INDIRECT($C$59),K$59,FALSE)</f>
        <v>0</v>
      </c>
    </row>
    <row r="69" spans="2:11" x14ac:dyDescent="0.3">
      <c r="B69" s="685"/>
      <c r="C69" s="77" t="s">
        <v>505</v>
      </c>
      <c r="D69" s="77" t="s">
        <v>76</v>
      </c>
      <c r="E69" s="77"/>
      <c r="F69" s="477">
        <f ca="1">VLOOKUP(Materiale_T_stykke[[#This Row],[Mål]],INDIRECT($C$59),F$59,FALSE)</f>
        <v>0</v>
      </c>
      <c r="G69" s="477">
        <f ca="1">VLOOKUP(Materiale_T_stykke[[#This Row],[Mål]],INDIRECT($C$59),G$59,FALSE)</f>
        <v>0</v>
      </c>
      <c r="H69" s="477">
        <f ca="1">VLOOKUP(Materiale_T_stykke[[#This Row],[Mål]],INDIRECT($C$59),H$59,FALSE)</f>
        <v>0</v>
      </c>
      <c r="I69" s="477">
        <f ca="1">VLOOKUP(Materiale_T_stykke[[#This Row],[Mål]],INDIRECT($C$59),I$59,FALSE)</f>
        <v>0</v>
      </c>
      <c r="J69" s="477">
        <f ca="1">VLOOKUP(Materiale_T_stykke[[#This Row],[Mål]],INDIRECT($C$59),J$59,FALSE)</f>
        <v>0</v>
      </c>
      <c r="K69" s="477">
        <f ca="1">VLOOKUP(Materiale_T_stykke[[#This Row],[Mål]],INDIRECT($C$59),K$59,FALSE)</f>
        <v>0</v>
      </c>
    </row>
    <row r="70" spans="2:11" x14ac:dyDescent="0.3">
      <c r="B70" s="685"/>
      <c r="C70" s="77" t="s">
        <v>506</v>
      </c>
      <c r="D70" s="77" t="s">
        <v>76</v>
      </c>
      <c r="E70" s="77"/>
      <c r="F70" s="477">
        <f ca="1">VLOOKUP(Materiale_T_stykke[[#This Row],[Mål]],INDIRECT($C$59),F$59,FALSE)</f>
        <v>0</v>
      </c>
      <c r="G70" s="477">
        <f ca="1">VLOOKUP(Materiale_T_stykke[[#This Row],[Mål]],INDIRECT($C$59),G$59,FALSE)</f>
        <v>0</v>
      </c>
      <c r="H70" s="477">
        <f ca="1">VLOOKUP(Materiale_T_stykke[[#This Row],[Mål]],INDIRECT($C$59),H$59,FALSE)</f>
        <v>0</v>
      </c>
      <c r="I70" s="477">
        <f ca="1">VLOOKUP(Materiale_T_stykke[[#This Row],[Mål]],INDIRECT($C$59),I$59,FALSE)</f>
        <v>0</v>
      </c>
      <c r="J70" s="477">
        <f ca="1">VLOOKUP(Materiale_T_stykke[[#This Row],[Mål]],INDIRECT($C$59),J$59,FALSE)</f>
        <v>0</v>
      </c>
      <c r="K70" s="477">
        <f ca="1">VLOOKUP(Materiale_T_stykke[[#This Row],[Mål]],INDIRECT($C$59),K$59,FALSE)</f>
        <v>0</v>
      </c>
    </row>
    <row r="71" spans="2:11" x14ac:dyDescent="0.3">
      <c r="B71" s="685"/>
      <c r="C71" s="77" t="s">
        <v>507</v>
      </c>
      <c r="D71" s="77" t="s">
        <v>76</v>
      </c>
      <c r="E71" s="77"/>
      <c r="F71" s="477">
        <f ca="1">VLOOKUP(Materiale_T_stykke[[#This Row],[Mål]],INDIRECT($C$59),F$59,FALSE)</f>
        <v>0</v>
      </c>
      <c r="G71" s="477">
        <f ca="1">VLOOKUP(Materiale_T_stykke[[#This Row],[Mål]],INDIRECT($C$59),G$59,FALSE)</f>
        <v>0</v>
      </c>
      <c r="H71" s="477">
        <f ca="1">VLOOKUP(Materiale_T_stykke[[#This Row],[Mål]],INDIRECT($C$59),H$59,FALSE)</f>
        <v>0</v>
      </c>
      <c r="I71" s="477">
        <f ca="1">VLOOKUP(Materiale_T_stykke[[#This Row],[Mål]],INDIRECT($C$59),I$59,FALSE)</f>
        <v>0</v>
      </c>
      <c r="J71" s="477">
        <f ca="1">VLOOKUP(Materiale_T_stykke[[#This Row],[Mål]],INDIRECT($C$59),J$59,FALSE)</f>
        <v>0</v>
      </c>
      <c r="K71" s="477">
        <f ca="1">VLOOKUP(Materiale_T_stykke[[#This Row],[Mål]],INDIRECT($C$59),K$59,FALSE)</f>
        <v>0</v>
      </c>
    </row>
    <row r="72" spans="2:11" x14ac:dyDescent="0.3">
      <c r="B72" s="685"/>
      <c r="C72" s="77" t="s">
        <v>508</v>
      </c>
      <c r="D72" s="77" t="s">
        <v>76</v>
      </c>
      <c r="E72" s="77"/>
      <c r="F72" s="477">
        <f ca="1">VLOOKUP(Materiale_T_stykke[[#This Row],[Mål]],INDIRECT($C$59),F$59,FALSE)</f>
        <v>0</v>
      </c>
      <c r="G72" s="477">
        <f ca="1">VLOOKUP(Materiale_T_stykke[[#This Row],[Mål]],INDIRECT($C$59),G$59,FALSE)</f>
        <v>0</v>
      </c>
      <c r="H72" s="477">
        <f ca="1">VLOOKUP(Materiale_T_stykke[[#This Row],[Mål]],INDIRECT($C$59),H$59,FALSE)</f>
        <v>0</v>
      </c>
      <c r="I72" s="477">
        <f ca="1">VLOOKUP(Materiale_T_stykke[[#This Row],[Mål]],INDIRECT($C$59),I$59,FALSE)</f>
        <v>0</v>
      </c>
      <c r="J72" s="477">
        <f ca="1">VLOOKUP(Materiale_T_stykke[[#This Row],[Mål]],INDIRECT($C$59),J$59,FALSE)</f>
        <v>0</v>
      </c>
      <c r="K72" s="477">
        <f ca="1">VLOOKUP(Materiale_T_stykke[[#This Row],[Mål]],INDIRECT($C$59),K$59,FALSE)</f>
        <v>0</v>
      </c>
    </row>
    <row r="73" spans="2:11" x14ac:dyDescent="0.3">
      <c r="B73" s="685"/>
      <c r="C73" s="77" t="s">
        <v>509</v>
      </c>
      <c r="D73" s="77" t="s">
        <v>76</v>
      </c>
      <c r="E73" s="77"/>
      <c r="F73" s="477">
        <f ca="1">VLOOKUP(Materiale_T_stykke[[#This Row],[Mål]],INDIRECT($C$59),F$59,FALSE)</f>
        <v>0</v>
      </c>
      <c r="G73" s="477">
        <f ca="1">VLOOKUP(Materiale_T_stykke[[#This Row],[Mål]],INDIRECT($C$59),G$59,FALSE)</f>
        <v>0</v>
      </c>
      <c r="H73" s="477">
        <f ca="1">VLOOKUP(Materiale_T_stykke[[#This Row],[Mål]],INDIRECT($C$59),H$59,FALSE)</f>
        <v>0</v>
      </c>
      <c r="I73" s="477">
        <f ca="1">VLOOKUP(Materiale_T_stykke[[#This Row],[Mål]],INDIRECT($C$59),I$59,FALSE)</f>
        <v>0</v>
      </c>
      <c r="J73" s="477">
        <f ca="1">VLOOKUP(Materiale_T_stykke[[#This Row],[Mål]],INDIRECT($C$59),J$59,FALSE)</f>
        <v>0</v>
      </c>
      <c r="K73" s="477">
        <f ca="1">VLOOKUP(Materiale_T_stykke[[#This Row],[Mål]],INDIRECT($C$59),K$59,FALSE)</f>
        <v>0</v>
      </c>
    </row>
    <row r="74" spans="2:11" x14ac:dyDescent="0.3">
      <c r="B74" s="685"/>
      <c r="C74" s="77" t="s">
        <v>510</v>
      </c>
      <c r="D74" s="77" t="s">
        <v>76</v>
      </c>
      <c r="E74" s="77"/>
      <c r="F74" s="477">
        <f ca="1">VLOOKUP(Materiale_T_stykke[[#This Row],[Mål]],INDIRECT($C$59),F$59,FALSE)</f>
        <v>0</v>
      </c>
      <c r="G74" s="477">
        <f ca="1">VLOOKUP(Materiale_T_stykke[[#This Row],[Mål]],INDIRECT($C$59),G$59,FALSE)</f>
        <v>0</v>
      </c>
      <c r="H74" s="477">
        <f ca="1">VLOOKUP(Materiale_T_stykke[[#This Row],[Mål]],INDIRECT($C$59),H$59,FALSE)</f>
        <v>0</v>
      </c>
      <c r="I74" s="477">
        <f ca="1">VLOOKUP(Materiale_T_stykke[[#This Row],[Mål]],INDIRECT($C$59),I$59,FALSE)</f>
        <v>0</v>
      </c>
      <c r="J74" s="477">
        <f ca="1">VLOOKUP(Materiale_T_stykke[[#This Row],[Mål]],INDIRECT($C$59),J$59,FALSE)</f>
        <v>0</v>
      </c>
      <c r="K74" s="477">
        <f ca="1">VLOOKUP(Materiale_T_stykke[[#This Row],[Mål]],INDIRECT($C$59),K$59,FALSE)</f>
        <v>0</v>
      </c>
    </row>
    <row r="75" spans="2:11" x14ac:dyDescent="0.3">
      <c r="D75" s="34"/>
      <c r="E75" s="34"/>
      <c r="F75" s="37"/>
      <c r="G75" s="37"/>
      <c r="H75" s="37"/>
      <c r="I75" s="37"/>
      <c r="J75" s="37"/>
      <c r="K75" s="37"/>
    </row>
    <row r="76" spans="2:11" x14ac:dyDescent="0.3">
      <c r="C76" s="2" t="s">
        <v>522</v>
      </c>
      <c r="D76" s="8"/>
      <c r="E76" s="8"/>
      <c r="F76" s="680" t="s">
        <v>83</v>
      </c>
      <c r="G76" s="680"/>
      <c r="H76" s="680"/>
      <c r="I76" s="681" t="s">
        <v>84</v>
      </c>
      <c r="J76" s="681"/>
      <c r="K76" s="681"/>
    </row>
    <row r="77" spans="2:11" x14ac:dyDescent="0.3">
      <c r="C77" s="1" t="str">
        <f>"Materiale_bøjning_"&amp;IF($D$13=$H$13,$H$13,IF($D$13=$G$13,$G$13,"brugerdef"))</f>
        <v>Materiale_bøjning_brugerdef</v>
      </c>
      <c r="D77" s="8"/>
      <c r="E77" s="481" t="s">
        <v>523</v>
      </c>
      <c r="F77" s="480">
        <v>4</v>
      </c>
      <c r="G77" s="480">
        <v>5</v>
      </c>
      <c r="H77" s="480">
        <v>6</v>
      </c>
      <c r="I77" s="458">
        <v>7</v>
      </c>
      <c r="J77" s="458">
        <v>8</v>
      </c>
      <c r="K77" s="458">
        <v>9</v>
      </c>
    </row>
    <row r="78" spans="2:11" ht="15" thickBot="1" x14ac:dyDescent="0.35">
      <c r="B78" s="685" t="s">
        <v>113</v>
      </c>
      <c r="C78" s="478" t="s">
        <v>102</v>
      </c>
      <c r="D78" s="478" t="s">
        <v>103</v>
      </c>
      <c r="E78" s="478" t="s">
        <v>97</v>
      </c>
      <c r="F78" s="478" t="s">
        <v>99</v>
      </c>
      <c r="G78" s="478" t="s">
        <v>100</v>
      </c>
      <c r="H78" s="478" t="s">
        <v>101</v>
      </c>
      <c r="I78" s="478" t="s">
        <v>104</v>
      </c>
      <c r="J78" s="478" t="s">
        <v>106</v>
      </c>
      <c r="K78" s="479" t="s">
        <v>105</v>
      </c>
    </row>
    <row r="79" spans="2:11" x14ac:dyDescent="0.3">
      <c r="B79" s="685"/>
      <c r="C79" s="77" t="s">
        <v>497</v>
      </c>
      <c r="D79" s="77" t="s">
        <v>76</v>
      </c>
      <c r="E79" s="77"/>
      <c r="F79" s="477">
        <f ca="1">VLOOKUP(Materiale_Bøjning[[#This Row],[Mål]],INDIRECT($C$77),F$77,FALSE)</f>
        <v>0</v>
      </c>
      <c r="G79" s="477">
        <f ca="1">VLOOKUP(Materiale_Bøjning[[#This Row],[Mål]],INDIRECT($C$77),G$77,FALSE)</f>
        <v>0</v>
      </c>
      <c r="H79" s="477">
        <f ca="1">VLOOKUP(Materiale_Bøjning[[#This Row],[Mål]],INDIRECT($C$77),H$77,FALSE)</f>
        <v>0</v>
      </c>
      <c r="I79" s="477">
        <f ca="1">VLOOKUP(Materiale_Bøjning[[#This Row],[Mål]],INDIRECT($C$77),I$77,FALSE)</f>
        <v>0</v>
      </c>
      <c r="J79" s="477">
        <f ca="1">VLOOKUP(Materiale_Bøjning[[#This Row],[Mål]],INDIRECT($C$77),J$77,FALSE)</f>
        <v>0</v>
      </c>
      <c r="K79" s="477">
        <f ca="1">VLOOKUP(Materiale_Bøjning[[#This Row],[Mål]],INDIRECT($C$77),K$77,FALSE)</f>
        <v>0</v>
      </c>
    </row>
    <row r="80" spans="2:11" x14ac:dyDescent="0.3">
      <c r="B80" s="685"/>
      <c r="C80" s="77" t="s">
        <v>498</v>
      </c>
      <c r="D80" s="77" t="s">
        <v>76</v>
      </c>
      <c r="E80" s="77"/>
      <c r="F80" s="477">
        <f ca="1">VLOOKUP(Materiale_Bøjning[[#This Row],[Mål]],INDIRECT($C$77),F$77,FALSE)</f>
        <v>0</v>
      </c>
      <c r="G80" s="477">
        <f ca="1">VLOOKUP(Materiale_Bøjning[[#This Row],[Mål]],INDIRECT($C$77),G$77,FALSE)</f>
        <v>0</v>
      </c>
      <c r="H80" s="477">
        <f ca="1">VLOOKUP(Materiale_Bøjning[[#This Row],[Mål]],INDIRECT($C$77),H$77,FALSE)</f>
        <v>0</v>
      </c>
      <c r="I80" s="477">
        <f ca="1">VLOOKUP(Materiale_Bøjning[[#This Row],[Mål]],INDIRECT($C$77),I$77,FALSE)</f>
        <v>0</v>
      </c>
      <c r="J80" s="477">
        <f ca="1">VLOOKUP(Materiale_Bøjning[[#This Row],[Mål]],INDIRECT($C$77),J$77,FALSE)</f>
        <v>0</v>
      </c>
      <c r="K80" s="477">
        <f ca="1">VLOOKUP(Materiale_Bøjning[[#This Row],[Mål]],INDIRECT($C$77),K$77,FALSE)</f>
        <v>0</v>
      </c>
    </row>
    <row r="81" spans="2:11" x14ac:dyDescent="0.3">
      <c r="B81" s="685"/>
      <c r="C81" s="77" t="s">
        <v>499</v>
      </c>
      <c r="D81" s="77" t="s">
        <v>76</v>
      </c>
      <c r="E81" s="77"/>
      <c r="F81" s="477">
        <f ca="1">VLOOKUP(Materiale_Bøjning[[#This Row],[Mål]],INDIRECT($C$77),F$77,FALSE)</f>
        <v>0</v>
      </c>
      <c r="G81" s="477">
        <f ca="1">VLOOKUP(Materiale_Bøjning[[#This Row],[Mål]],INDIRECT($C$77),G$77,FALSE)</f>
        <v>0</v>
      </c>
      <c r="H81" s="477">
        <f ca="1">VLOOKUP(Materiale_Bøjning[[#This Row],[Mål]],INDIRECT($C$77),H$77,FALSE)</f>
        <v>0</v>
      </c>
      <c r="I81" s="477">
        <f ca="1">VLOOKUP(Materiale_Bøjning[[#This Row],[Mål]],INDIRECT($C$77),I$77,FALSE)</f>
        <v>0</v>
      </c>
      <c r="J81" s="477">
        <f ca="1">VLOOKUP(Materiale_Bøjning[[#This Row],[Mål]],INDIRECT($C$77),J$77,FALSE)</f>
        <v>0</v>
      </c>
      <c r="K81" s="477">
        <f ca="1">VLOOKUP(Materiale_Bøjning[[#This Row],[Mål]],INDIRECT($C$77),K$77,FALSE)</f>
        <v>0</v>
      </c>
    </row>
    <row r="82" spans="2:11" x14ac:dyDescent="0.3">
      <c r="B82" s="685"/>
      <c r="C82" s="77" t="s">
        <v>500</v>
      </c>
      <c r="D82" s="77" t="s">
        <v>76</v>
      </c>
      <c r="E82" s="77"/>
      <c r="F82" s="477">
        <f ca="1">VLOOKUP(Materiale_Bøjning[[#This Row],[Mål]],INDIRECT($C$77),F$77,FALSE)</f>
        <v>0</v>
      </c>
      <c r="G82" s="477">
        <f ca="1">VLOOKUP(Materiale_Bøjning[[#This Row],[Mål]],INDIRECT($C$77),G$77,FALSE)</f>
        <v>0</v>
      </c>
      <c r="H82" s="477">
        <f ca="1">VLOOKUP(Materiale_Bøjning[[#This Row],[Mål]],INDIRECT($C$77),H$77,FALSE)</f>
        <v>0</v>
      </c>
      <c r="I82" s="477">
        <f ca="1">VLOOKUP(Materiale_Bøjning[[#This Row],[Mål]],INDIRECT($C$77),I$77,FALSE)</f>
        <v>0</v>
      </c>
      <c r="J82" s="477">
        <f ca="1">VLOOKUP(Materiale_Bøjning[[#This Row],[Mål]],INDIRECT($C$77),J$77,FALSE)</f>
        <v>0</v>
      </c>
      <c r="K82" s="477">
        <f ca="1">VLOOKUP(Materiale_Bøjning[[#This Row],[Mål]],INDIRECT($C$77),K$77,FALSE)</f>
        <v>0</v>
      </c>
    </row>
    <row r="83" spans="2:11" x14ac:dyDescent="0.3">
      <c r="B83" s="685"/>
      <c r="C83" s="77" t="s">
        <v>501</v>
      </c>
      <c r="D83" s="77" t="s">
        <v>76</v>
      </c>
      <c r="E83" s="77"/>
      <c r="F83" s="477">
        <f ca="1">VLOOKUP(Materiale_Bøjning[[#This Row],[Mål]],INDIRECT($C$77),F$77,FALSE)</f>
        <v>0</v>
      </c>
      <c r="G83" s="477">
        <f ca="1">VLOOKUP(Materiale_Bøjning[[#This Row],[Mål]],INDIRECT($C$77),G$77,FALSE)</f>
        <v>0</v>
      </c>
      <c r="H83" s="477">
        <f ca="1">VLOOKUP(Materiale_Bøjning[[#This Row],[Mål]],INDIRECT($C$77),H$77,FALSE)</f>
        <v>0</v>
      </c>
      <c r="I83" s="477">
        <f ca="1">VLOOKUP(Materiale_Bøjning[[#This Row],[Mål]],INDIRECT($C$77),I$77,FALSE)</f>
        <v>0</v>
      </c>
      <c r="J83" s="477">
        <f ca="1">VLOOKUP(Materiale_Bøjning[[#This Row],[Mål]],INDIRECT($C$77),J$77,FALSE)</f>
        <v>0</v>
      </c>
      <c r="K83" s="477">
        <f ca="1">VLOOKUP(Materiale_Bøjning[[#This Row],[Mål]],INDIRECT($C$77),K$77,FALSE)</f>
        <v>0</v>
      </c>
    </row>
    <row r="84" spans="2:11" x14ac:dyDescent="0.3">
      <c r="B84" s="685"/>
      <c r="C84" s="77" t="s">
        <v>502</v>
      </c>
      <c r="D84" s="77" t="s">
        <v>76</v>
      </c>
      <c r="E84" s="77"/>
      <c r="F84" s="477">
        <f ca="1">VLOOKUP(Materiale_Bøjning[[#This Row],[Mål]],INDIRECT($C$77),F$77,FALSE)</f>
        <v>0</v>
      </c>
      <c r="G84" s="477">
        <f ca="1">VLOOKUP(Materiale_Bøjning[[#This Row],[Mål]],INDIRECT($C$77),G$77,FALSE)</f>
        <v>0</v>
      </c>
      <c r="H84" s="477">
        <f ca="1">VLOOKUP(Materiale_Bøjning[[#This Row],[Mål]],INDIRECT($C$77),H$77,FALSE)</f>
        <v>0</v>
      </c>
      <c r="I84" s="477">
        <f ca="1">VLOOKUP(Materiale_Bøjning[[#This Row],[Mål]],INDIRECT($C$77),I$77,FALSE)</f>
        <v>0</v>
      </c>
      <c r="J84" s="477">
        <f ca="1">VLOOKUP(Materiale_Bøjning[[#This Row],[Mål]],INDIRECT($C$77),J$77,FALSE)</f>
        <v>0</v>
      </c>
      <c r="K84" s="477">
        <f ca="1">VLOOKUP(Materiale_Bøjning[[#This Row],[Mål]],INDIRECT($C$77),K$77,FALSE)</f>
        <v>0</v>
      </c>
    </row>
    <row r="85" spans="2:11" x14ac:dyDescent="0.3">
      <c r="B85" s="685"/>
      <c r="C85" s="77" t="s">
        <v>503</v>
      </c>
      <c r="D85" s="77" t="s">
        <v>76</v>
      </c>
      <c r="E85" s="77"/>
      <c r="F85" s="477">
        <f ca="1">VLOOKUP(Materiale_Bøjning[[#This Row],[Mål]],INDIRECT($C$77),F$77,FALSE)</f>
        <v>0</v>
      </c>
      <c r="G85" s="477">
        <f ca="1">VLOOKUP(Materiale_Bøjning[[#This Row],[Mål]],INDIRECT($C$77),G$77,FALSE)</f>
        <v>0</v>
      </c>
      <c r="H85" s="477">
        <f ca="1">VLOOKUP(Materiale_Bøjning[[#This Row],[Mål]],INDIRECT($C$77),H$77,FALSE)</f>
        <v>0</v>
      </c>
      <c r="I85" s="477">
        <f ca="1">VLOOKUP(Materiale_Bøjning[[#This Row],[Mål]],INDIRECT($C$77),I$77,FALSE)</f>
        <v>0</v>
      </c>
      <c r="J85" s="477">
        <f ca="1">VLOOKUP(Materiale_Bøjning[[#This Row],[Mål]],INDIRECT($C$77),J$77,FALSE)</f>
        <v>0</v>
      </c>
      <c r="K85" s="477">
        <f ca="1">VLOOKUP(Materiale_Bøjning[[#This Row],[Mål]],INDIRECT($C$77),K$77,FALSE)</f>
        <v>0</v>
      </c>
    </row>
    <row r="86" spans="2:11" x14ac:dyDescent="0.3">
      <c r="B86" s="685"/>
      <c r="C86" s="77" t="s">
        <v>504</v>
      </c>
      <c r="D86" s="77" t="s">
        <v>76</v>
      </c>
      <c r="E86" s="77"/>
      <c r="F86" s="477">
        <f ca="1">VLOOKUP(Materiale_Bøjning[[#This Row],[Mål]],INDIRECT($C$77),F$77,FALSE)</f>
        <v>0</v>
      </c>
      <c r="G86" s="477">
        <f ca="1">VLOOKUP(Materiale_Bøjning[[#This Row],[Mål]],INDIRECT($C$77),G$77,FALSE)</f>
        <v>0</v>
      </c>
      <c r="H86" s="477">
        <f ca="1">VLOOKUP(Materiale_Bøjning[[#This Row],[Mål]],INDIRECT($C$77),H$77,FALSE)</f>
        <v>0</v>
      </c>
      <c r="I86" s="477">
        <f ca="1">VLOOKUP(Materiale_Bøjning[[#This Row],[Mål]],INDIRECT($C$77),I$77,FALSE)</f>
        <v>0</v>
      </c>
      <c r="J86" s="477">
        <f ca="1">VLOOKUP(Materiale_Bøjning[[#This Row],[Mål]],INDIRECT($C$77),J$77,FALSE)</f>
        <v>0</v>
      </c>
      <c r="K86" s="477">
        <f ca="1">VLOOKUP(Materiale_Bøjning[[#This Row],[Mål]],INDIRECT($C$77),K$77,FALSE)</f>
        <v>0</v>
      </c>
    </row>
    <row r="87" spans="2:11" x14ac:dyDescent="0.3">
      <c r="B87" s="685"/>
      <c r="C87" s="77" t="s">
        <v>505</v>
      </c>
      <c r="D87" s="77" t="s">
        <v>76</v>
      </c>
      <c r="E87" s="77"/>
      <c r="F87" s="477">
        <f ca="1">VLOOKUP(Materiale_Bøjning[[#This Row],[Mål]],INDIRECT($C$77),F$77,FALSE)</f>
        <v>0</v>
      </c>
      <c r="G87" s="477">
        <f ca="1">VLOOKUP(Materiale_Bøjning[[#This Row],[Mål]],INDIRECT($C$77),G$77,FALSE)</f>
        <v>0</v>
      </c>
      <c r="H87" s="477">
        <f ca="1">VLOOKUP(Materiale_Bøjning[[#This Row],[Mål]],INDIRECT($C$77),H$77,FALSE)</f>
        <v>0</v>
      </c>
      <c r="I87" s="477">
        <f ca="1">VLOOKUP(Materiale_Bøjning[[#This Row],[Mål]],INDIRECT($C$77),I$77,FALSE)</f>
        <v>0</v>
      </c>
      <c r="J87" s="477">
        <f ca="1">VLOOKUP(Materiale_Bøjning[[#This Row],[Mål]],INDIRECT($C$77),J$77,FALSE)</f>
        <v>0</v>
      </c>
      <c r="K87" s="477">
        <f ca="1">VLOOKUP(Materiale_Bøjning[[#This Row],[Mål]],INDIRECT($C$77),K$77,FALSE)</f>
        <v>0</v>
      </c>
    </row>
    <row r="88" spans="2:11" x14ac:dyDescent="0.3">
      <c r="B88" s="685"/>
      <c r="C88" s="77" t="s">
        <v>506</v>
      </c>
      <c r="D88" s="77" t="s">
        <v>76</v>
      </c>
      <c r="E88" s="77"/>
      <c r="F88" s="477">
        <f ca="1">VLOOKUP(Materiale_Bøjning[[#This Row],[Mål]],INDIRECT($C$77),F$77,FALSE)</f>
        <v>0</v>
      </c>
      <c r="G88" s="477">
        <f ca="1">VLOOKUP(Materiale_Bøjning[[#This Row],[Mål]],INDIRECT($C$77),G$77,FALSE)</f>
        <v>0</v>
      </c>
      <c r="H88" s="477">
        <f ca="1">VLOOKUP(Materiale_Bøjning[[#This Row],[Mål]],INDIRECT($C$77),H$77,FALSE)</f>
        <v>0</v>
      </c>
      <c r="I88" s="477">
        <f ca="1">VLOOKUP(Materiale_Bøjning[[#This Row],[Mål]],INDIRECT($C$77),I$77,FALSE)</f>
        <v>0</v>
      </c>
      <c r="J88" s="477">
        <f ca="1">VLOOKUP(Materiale_Bøjning[[#This Row],[Mål]],INDIRECT($C$77),J$77,FALSE)</f>
        <v>0</v>
      </c>
      <c r="K88" s="477">
        <f ca="1">VLOOKUP(Materiale_Bøjning[[#This Row],[Mål]],INDIRECT($C$77),K$77,FALSE)</f>
        <v>0</v>
      </c>
    </row>
    <row r="89" spans="2:11" x14ac:dyDescent="0.3">
      <c r="B89" s="685"/>
      <c r="C89" s="77" t="s">
        <v>507</v>
      </c>
      <c r="D89" s="77" t="s">
        <v>76</v>
      </c>
      <c r="E89" s="77"/>
      <c r="F89" s="477">
        <f ca="1">VLOOKUP(Materiale_Bøjning[[#This Row],[Mål]],INDIRECT($C$77),F$77,FALSE)</f>
        <v>0</v>
      </c>
      <c r="G89" s="477">
        <f ca="1">VLOOKUP(Materiale_Bøjning[[#This Row],[Mål]],INDIRECT($C$77),G$77,FALSE)</f>
        <v>0</v>
      </c>
      <c r="H89" s="477">
        <f ca="1">VLOOKUP(Materiale_Bøjning[[#This Row],[Mål]],INDIRECT($C$77),H$77,FALSE)</f>
        <v>0</v>
      </c>
      <c r="I89" s="477">
        <f ca="1">VLOOKUP(Materiale_Bøjning[[#This Row],[Mål]],INDIRECT($C$77),I$77,FALSE)</f>
        <v>0</v>
      </c>
      <c r="J89" s="477">
        <f ca="1">VLOOKUP(Materiale_Bøjning[[#This Row],[Mål]],INDIRECT($C$77),J$77,FALSE)</f>
        <v>0</v>
      </c>
      <c r="K89" s="477">
        <f ca="1">VLOOKUP(Materiale_Bøjning[[#This Row],[Mål]],INDIRECT($C$77),K$77,FALSE)</f>
        <v>0</v>
      </c>
    </row>
    <row r="90" spans="2:11" x14ac:dyDescent="0.3">
      <c r="B90" s="685"/>
      <c r="C90" s="77" t="s">
        <v>508</v>
      </c>
      <c r="D90" s="77" t="s">
        <v>76</v>
      </c>
      <c r="E90" s="77"/>
      <c r="F90" s="477">
        <f ca="1">VLOOKUP(Materiale_Bøjning[[#This Row],[Mål]],INDIRECT($C$77),F$77,FALSE)</f>
        <v>0</v>
      </c>
      <c r="G90" s="477">
        <f ca="1">VLOOKUP(Materiale_Bøjning[[#This Row],[Mål]],INDIRECT($C$77),G$77,FALSE)</f>
        <v>0</v>
      </c>
      <c r="H90" s="477">
        <f ca="1">VLOOKUP(Materiale_Bøjning[[#This Row],[Mål]],INDIRECT($C$77),H$77,FALSE)</f>
        <v>0</v>
      </c>
      <c r="I90" s="477">
        <f ca="1">VLOOKUP(Materiale_Bøjning[[#This Row],[Mål]],INDIRECT($C$77),I$77,FALSE)</f>
        <v>0</v>
      </c>
      <c r="J90" s="477">
        <f ca="1">VLOOKUP(Materiale_Bøjning[[#This Row],[Mål]],INDIRECT($C$77),J$77,FALSE)</f>
        <v>0</v>
      </c>
      <c r="K90" s="477">
        <f ca="1">VLOOKUP(Materiale_Bøjning[[#This Row],[Mål]],INDIRECT($C$77),K$77,FALSE)</f>
        <v>0</v>
      </c>
    </row>
    <row r="91" spans="2:11" x14ac:dyDescent="0.3">
      <c r="B91" s="685"/>
      <c r="C91" s="77" t="s">
        <v>509</v>
      </c>
      <c r="D91" s="77" t="s">
        <v>76</v>
      </c>
      <c r="E91" s="77"/>
      <c r="F91" s="477">
        <f ca="1">VLOOKUP(Materiale_Bøjning[[#This Row],[Mål]],INDIRECT($C$77),F$77,FALSE)</f>
        <v>0</v>
      </c>
      <c r="G91" s="477">
        <f ca="1">VLOOKUP(Materiale_Bøjning[[#This Row],[Mål]],INDIRECT($C$77),G$77,FALSE)</f>
        <v>0</v>
      </c>
      <c r="H91" s="477">
        <f ca="1">VLOOKUP(Materiale_Bøjning[[#This Row],[Mål]],INDIRECT($C$77),H$77,FALSE)</f>
        <v>0</v>
      </c>
      <c r="I91" s="477">
        <f ca="1">VLOOKUP(Materiale_Bøjning[[#This Row],[Mål]],INDIRECT($C$77),I$77,FALSE)</f>
        <v>0</v>
      </c>
      <c r="J91" s="477">
        <f ca="1">VLOOKUP(Materiale_Bøjning[[#This Row],[Mål]],INDIRECT($C$77),J$77,FALSE)</f>
        <v>0</v>
      </c>
      <c r="K91" s="477">
        <f ca="1">VLOOKUP(Materiale_Bøjning[[#This Row],[Mål]],INDIRECT($C$77),K$77,FALSE)</f>
        <v>0</v>
      </c>
    </row>
    <row r="92" spans="2:11" x14ac:dyDescent="0.3">
      <c r="B92" s="685"/>
      <c r="C92" s="482" t="s">
        <v>510</v>
      </c>
      <c r="D92" s="482" t="s">
        <v>76</v>
      </c>
      <c r="E92" s="482"/>
      <c r="F92" s="477">
        <f ca="1">VLOOKUP(Materiale_Bøjning[[#This Row],[Mål]],INDIRECT($C$77),F$77,FALSE)</f>
        <v>0</v>
      </c>
      <c r="G92" s="477">
        <f ca="1">VLOOKUP(Materiale_Bøjning[[#This Row],[Mål]],INDIRECT($C$77),G$77,FALSE)</f>
        <v>0</v>
      </c>
      <c r="H92" s="477">
        <f ca="1">VLOOKUP(Materiale_Bøjning[[#This Row],[Mål]],INDIRECT($C$77),H$77,FALSE)</f>
        <v>0</v>
      </c>
      <c r="I92" s="477">
        <f ca="1">VLOOKUP(Materiale_Bøjning[[#This Row],[Mål]],INDIRECT($C$77),I$77,FALSE)</f>
        <v>0</v>
      </c>
      <c r="J92" s="477">
        <f ca="1">VLOOKUP(Materiale_Bøjning[[#This Row],[Mål]],INDIRECT($C$77),J$77,FALSE)</f>
        <v>0</v>
      </c>
      <c r="K92" s="477">
        <f ca="1">VLOOKUP(Materiale_Bøjning[[#This Row],[Mål]],INDIRECT($C$77),K$77,FALSE)</f>
        <v>0</v>
      </c>
    </row>
    <row r="93" spans="2:11" x14ac:dyDescent="0.3">
      <c r="D93" s="34"/>
      <c r="E93" s="34"/>
      <c r="F93" s="37"/>
      <c r="G93" s="37"/>
      <c r="H93" s="37"/>
      <c r="I93" s="37"/>
      <c r="J93" s="37"/>
      <c r="K93" s="37"/>
    </row>
    <row r="94" spans="2:11" x14ac:dyDescent="0.3">
      <c r="C94" s="2" t="s">
        <v>522</v>
      </c>
      <c r="D94" s="8"/>
      <c r="E94" s="8"/>
      <c r="F94" s="680" t="s">
        <v>83</v>
      </c>
      <c r="G94" s="680"/>
      <c r="H94" s="680"/>
      <c r="I94" s="681" t="s">
        <v>84</v>
      </c>
      <c r="J94" s="681"/>
      <c r="K94" s="681"/>
    </row>
    <row r="95" spans="2:11" x14ac:dyDescent="0.3">
      <c r="C95" s="1" t="str">
        <f>"Materiale_MuffeLige_"&amp;IF($D$13=$H$13,$H$13,IF($D$13=$G$13,$G$13,"brugerdef"))</f>
        <v>Materiale_MuffeLige_brugerdef</v>
      </c>
      <c r="D95" s="8"/>
      <c r="E95" s="481" t="s">
        <v>523</v>
      </c>
      <c r="F95" s="480">
        <v>4</v>
      </c>
      <c r="G95" s="480">
        <v>5</v>
      </c>
      <c r="H95" s="480">
        <v>6</v>
      </c>
      <c r="I95" s="458">
        <v>7</v>
      </c>
      <c r="J95" s="458">
        <v>8</v>
      </c>
      <c r="K95" s="458">
        <v>9</v>
      </c>
    </row>
    <row r="96" spans="2:11" ht="15" thickBot="1" x14ac:dyDescent="0.35">
      <c r="B96" s="685" t="s">
        <v>114</v>
      </c>
      <c r="C96" s="478" t="s">
        <v>102</v>
      </c>
      <c r="D96" s="478" t="s">
        <v>103</v>
      </c>
      <c r="E96" s="478" t="s">
        <v>97</v>
      </c>
      <c r="F96" s="478" t="s">
        <v>99</v>
      </c>
      <c r="G96" s="478" t="s">
        <v>100</v>
      </c>
      <c r="H96" s="478" t="s">
        <v>101</v>
      </c>
      <c r="I96" s="478" t="s">
        <v>104</v>
      </c>
      <c r="J96" s="478" t="s">
        <v>106</v>
      </c>
      <c r="K96" s="479" t="s">
        <v>105</v>
      </c>
    </row>
    <row r="97" spans="2:11" x14ac:dyDescent="0.3">
      <c r="B97" s="685"/>
      <c r="C97" s="77" t="s">
        <v>497</v>
      </c>
      <c r="D97" s="77" t="s">
        <v>76</v>
      </c>
      <c r="E97" s="77"/>
      <c r="F97" s="477">
        <f ca="1">VLOOKUP(Materiale_MuffeLige[[#This Row],[Mål]],INDIRECT($C$95),F$95,FALSE)</f>
        <v>0</v>
      </c>
      <c r="G97" s="477">
        <f ca="1">VLOOKUP(Materiale_MuffeLige[[#This Row],[Mål]],INDIRECT($C$95),G$95,FALSE)</f>
        <v>0</v>
      </c>
      <c r="H97" s="477">
        <f ca="1">VLOOKUP(Materiale_MuffeLige[[#This Row],[Mål]],INDIRECT($C$95),H$95,FALSE)</f>
        <v>0</v>
      </c>
      <c r="I97" s="477">
        <f ca="1">VLOOKUP(Materiale_MuffeLige[[#This Row],[Mål]],INDIRECT($C$95),I$95,FALSE)</f>
        <v>0</v>
      </c>
      <c r="J97" s="477">
        <f ca="1">VLOOKUP(Materiale_MuffeLige[[#This Row],[Mål]],INDIRECT($C$95),J$95,FALSE)</f>
        <v>0</v>
      </c>
      <c r="K97" s="477">
        <f ca="1">VLOOKUP(Materiale_MuffeLige[[#This Row],[Mål]],INDIRECT($C$95),K$95,FALSE)</f>
        <v>0</v>
      </c>
    </row>
    <row r="98" spans="2:11" x14ac:dyDescent="0.3">
      <c r="B98" s="685"/>
      <c r="C98" s="77" t="s">
        <v>498</v>
      </c>
      <c r="D98" s="77" t="s">
        <v>76</v>
      </c>
      <c r="E98" s="77"/>
      <c r="F98" s="477">
        <f ca="1">VLOOKUP(Materiale_MuffeLige[[#This Row],[Mål]],INDIRECT($C$95),F$95,FALSE)</f>
        <v>0</v>
      </c>
      <c r="G98" s="477">
        <f ca="1">VLOOKUP(Materiale_MuffeLige[[#This Row],[Mål]],INDIRECT($C$95),G$95,FALSE)</f>
        <v>0</v>
      </c>
      <c r="H98" s="477">
        <f ca="1">VLOOKUP(Materiale_MuffeLige[[#This Row],[Mål]],INDIRECT($C$95),H$95,FALSE)</f>
        <v>0</v>
      </c>
      <c r="I98" s="477">
        <f ca="1">VLOOKUP(Materiale_MuffeLige[[#This Row],[Mål]],INDIRECT($C$95),I$95,FALSE)</f>
        <v>0</v>
      </c>
      <c r="J98" s="477">
        <f ca="1">VLOOKUP(Materiale_MuffeLige[[#This Row],[Mål]],INDIRECT($C$95),J$95,FALSE)</f>
        <v>0</v>
      </c>
      <c r="K98" s="477">
        <f ca="1">VLOOKUP(Materiale_MuffeLige[[#This Row],[Mål]],INDIRECT($C$95),K$95,FALSE)</f>
        <v>0</v>
      </c>
    </row>
    <row r="99" spans="2:11" x14ac:dyDescent="0.3">
      <c r="B99" s="685"/>
      <c r="C99" s="77" t="s">
        <v>499</v>
      </c>
      <c r="D99" s="77" t="s">
        <v>76</v>
      </c>
      <c r="E99" s="77"/>
      <c r="F99" s="477">
        <f ca="1">VLOOKUP(Materiale_MuffeLige[[#This Row],[Mål]],INDIRECT($C$95),F$95,FALSE)</f>
        <v>0</v>
      </c>
      <c r="G99" s="477">
        <f ca="1">VLOOKUP(Materiale_MuffeLige[[#This Row],[Mål]],INDIRECT($C$95),G$95,FALSE)</f>
        <v>0</v>
      </c>
      <c r="H99" s="477">
        <f ca="1">VLOOKUP(Materiale_MuffeLige[[#This Row],[Mål]],INDIRECT($C$95),H$95,FALSE)</f>
        <v>0</v>
      </c>
      <c r="I99" s="477">
        <f ca="1">VLOOKUP(Materiale_MuffeLige[[#This Row],[Mål]],INDIRECT($C$95),I$95,FALSE)</f>
        <v>0</v>
      </c>
      <c r="J99" s="477">
        <f ca="1">VLOOKUP(Materiale_MuffeLige[[#This Row],[Mål]],INDIRECT($C$95),J$95,FALSE)</f>
        <v>0</v>
      </c>
      <c r="K99" s="477">
        <f ca="1">VLOOKUP(Materiale_MuffeLige[[#This Row],[Mål]],INDIRECT($C$95),K$95,FALSE)</f>
        <v>0</v>
      </c>
    </row>
    <row r="100" spans="2:11" x14ac:dyDescent="0.3">
      <c r="B100" s="685"/>
      <c r="C100" s="77" t="s">
        <v>500</v>
      </c>
      <c r="D100" s="77" t="s">
        <v>76</v>
      </c>
      <c r="E100" s="77"/>
      <c r="F100" s="477">
        <f ca="1">VLOOKUP(Materiale_MuffeLige[[#This Row],[Mål]],INDIRECT($C$95),F$95,FALSE)</f>
        <v>0</v>
      </c>
      <c r="G100" s="477">
        <f ca="1">VLOOKUP(Materiale_MuffeLige[[#This Row],[Mål]],INDIRECT($C$95),G$95,FALSE)</f>
        <v>0</v>
      </c>
      <c r="H100" s="477">
        <f ca="1">VLOOKUP(Materiale_MuffeLige[[#This Row],[Mål]],INDIRECT($C$95),H$95,FALSE)</f>
        <v>0</v>
      </c>
      <c r="I100" s="477">
        <f ca="1">VLOOKUP(Materiale_MuffeLige[[#This Row],[Mål]],INDIRECT($C$95),I$95,FALSE)</f>
        <v>0</v>
      </c>
      <c r="J100" s="477">
        <f ca="1">VLOOKUP(Materiale_MuffeLige[[#This Row],[Mål]],INDIRECT($C$95),J$95,FALSE)</f>
        <v>0</v>
      </c>
      <c r="K100" s="477">
        <f ca="1">VLOOKUP(Materiale_MuffeLige[[#This Row],[Mål]],INDIRECT($C$95),K$95,FALSE)</f>
        <v>0</v>
      </c>
    </row>
    <row r="101" spans="2:11" x14ac:dyDescent="0.3">
      <c r="B101" s="685"/>
      <c r="C101" s="77" t="s">
        <v>501</v>
      </c>
      <c r="D101" s="77" t="s">
        <v>76</v>
      </c>
      <c r="E101" s="77"/>
      <c r="F101" s="477">
        <f ca="1">VLOOKUP(Materiale_MuffeLige[[#This Row],[Mål]],INDIRECT($C$95),F$95,FALSE)</f>
        <v>0</v>
      </c>
      <c r="G101" s="477">
        <f ca="1">VLOOKUP(Materiale_MuffeLige[[#This Row],[Mål]],INDIRECT($C$95),G$95,FALSE)</f>
        <v>0</v>
      </c>
      <c r="H101" s="477">
        <f ca="1">VLOOKUP(Materiale_MuffeLige[[#This Row],[Mål]],INDIRECT($C$95),H$95,FALSE)</f>
        <v>0</v>
      </c>
      <c r="I101" s="477">
        <f ca="1">VLOOKUP(Materiale_MuffeLige[[#This Row],[Mål]],INDIRECT($C$95),I$95,FALSE)</f>
        <v>0</v>
      </c>
      <c r="J101" s="477">
        <f ca="1">VLOOKUP(Materiale_MuffeLige[[#This Row],[Mål]],INDIRECT($C$95),J$95,FALSE)</f>
        <v>0</v>
      </c>
      <c r="K101" s="477">
        <f ca="1">VLOOKUP(Materiale_MuffeLige[[#This Row],[Mål]],INDIRECT($C$95),K$95,FALSE)</f>
        <v>0</v>
      </c>
    </row>
    <row r="102" spans="2:11" x14ac:dyDescent="0.3">
      <c r="B102" s="685"/>
      <c r="C102" s="77" t="s">
        <v>502</v>
      </c>
      <c r="D102" s="77" t="s">
        <v>76</v>
      </c>
      <c r="E102" s="77"/>
      <c r="F102" s="477">
        <f ca="1">VLOOKUP(Materiale_MuffeLige[[#This Row],[Mål]],INDIRECT($C$95),F$95,FALSE)</f>
        <v>0</v>
      </c>
      <c r="G102" s="477">
        <f ca="1">VLOOKUP(Materiale_MuffeLige[[#This Row],[Mål]],INDIRECT($C$95),G$95,FALSE)</f>
        <v>0</v>
      </c>
      <c r="H102" s="477">
        <f ca="1">VLOOKUP(Materiale_MuffeLige[[#This Row],[Mål]],INDIRECT($C$95),H$95,FALSE)</f>
        <v>0</v>
      </c>
      <c r="I102" s="477">
        <f ca="1">VLOOKUP(Materiale_MuffeLige[[#This Row],[Mål]],INDIRECT($C$95),I$95,FALSE)</f>
        <v>0</v>
      </c>
      <c r="J102" s="477">
        <f ca="1">VLOOKUP(Materiale_MuffeLige[[#This Row],[Mål]],INDIRECT($C$95),J$95,FALSE)</f>
        <v>0</v>
      </c>
      <c r="K102" s="477">
        <f ca="1">VLOOKUP(Materiale_MuffeLige[[#This Row],[Mål]],INDIRECT($C$95),K$95,FALSE)</f>
        <v>0</v>
      </c>
    </row>
    <row r="103" spans="2:11" x14ac:dyDescent="0.3">
      <c r="B103" s="685"/>
      <c r="C103" s="77" t="s">
        <v>503</v>
      </c>
      <c r="D103" s="77" t="s">
        <v>76</v>
      </c>
      <c r="E103" s="77"/>
      <c r="F103" s="477">
        <f ca="1">VLOOKUP(Materiale_MuffeLige[[#This Row],[Mål]],INDIRECT($C$95),F$95,FALSE)</f>
        <v>0</v>
      </c>
      <c r="G103" s="477">
        <f ca="1">VLOOKUP(Materiale_MuffeLige[[#This Row],[Mål]],INDIRECT($C$95),G$95,FALSE)</f>
        <v>0</v>
      </c>
      <c r="H103" s="477">
        <f ca="1">VLOOKUP(Materiale_MuffeLige[[#This Row],[Mål]],INDIRECT($C$95),H$95,FALSE)</f>
        <v>0</v>
      </c>
      <c r="I103" s="477">
        <f ca="1">VLOOKUP(Materiale_MuffeLige[[#This Row],[Mål]],INDIRECT($C$95),I$95,FALSE)</f>
        <v>0</v>
      </c>
      <c r="J103" s="477">
        <f ca="1">VLOOKUP(Materiale_MuffeLige[[#This Row],[Mål]],INDIRECT($C$95),J$95,FALSE)</f>
        <v>0</v>
      </c>
      <c r="K103" s="477">
        <f ca="1">VLOOKUP(Materiale_MuffeLige[[#This Row],[Mål]],INDIRECT($C$95),K$95,FALSE)</f>
        <v>0</v>
      </c>
    </row>
    <row r="104" spans="2:11" x14ac:dyDescent="0.3">
      <c r="B104" s="685"/>
      <c r="C104" s="77" t="s">
        <v>504</v>
      </c>
      <c r="D104" s="77" t="s">
        <v>76</v>
      </c>
      <c r="E104" s="77"/>
      <c r="F104" s="477">
        <f ca="1">VLOOKUP(Materiale_MuffeLige[[#This Row],[Mål]],INDIRECT($C$95),F$95,FALSE)</f>
        <v>0</v>
      </c>
      <c r="G104" s="477">
        <f ca="1">VLOOKUP(Materiale_MuffeLige[[#This Row],[Mål]],INDIRECT($C$95),G$95,FALSE)</f>
        <v>0</v>
      </c>
      <c r="H104" s="477">
        <f ca="1">VLOOKUP(Materiale_MuffeLige[[#This Row],[Mål]],INDIRECT($C$95),H$95,FALSE)</f>
        <v>0</v>
      </c>
      <c r="I104" s="477">
        <f ca="1">VLOOKUP(Materiale_MuffeLige[[#This Row],[Mål]],INDIRECT($C$95),I$95,FALSE)</f>
        <v>0</v>
      </c>
      <c r="J104" s="477">
        <f ca="1">VLOOKUP(Materiale_MuffeLige[[#This Row],[Mål]],INDIRECT($C$95),J$95,FALSE)</f>
        <v>0</v>
      </c>
      <c r="K104" s="477">
        <f ca="1">VLOOKUP(Materiale_MuffeLige[[#This Row],[Mål]],INDIRECT($C$95),K$95,FALSE)</f>
        <v>0</v>
      </c>
    </row>
    <row r="105" spans="2:11" x14ac:dyDescent="0.3">
      <c r="B105" s="685"/>
      <c r="C105" s="77" t="s">
        <v>505</v>
      </c>
      <c r="D105" s="77" t="s">
        <v>76</v>
      </c>
      <c r="E105" s="77"/>
      <c r="F105" s="477">
        <f ca="1">VLOOKUP(Materiale_MuffeLige[[#This Row],[Mål]],INDIRECT($C$95),F$95,FALSE)</f>
        <v>0</v>
      </c>
      <c r="G105" s="477">
        <f ca="1">VLOOKUP(Materiale_MuffeLige[[#This Row],[Mål]],INDIRECT($C$95),G$95,FALSE)</f>
        <v>0</v>
      </c>
      <c r="H105" s="477">
        <f ca="1">VLOOKUP(Materiale_MuffeLige[[#This Row],[Mål]],INDIRECT($C$95),H$95,FALSE)</f>
        <v>0</v>
      </c>
      <c r="I105" s="477">
        <f ca="1">VLOOKUP(Materiale_MuffeLige[[#This Row],[Mål]],INDIRECT($C$95),I$95,FALSE)</f>
        <v>0</v>
      </c>
      <c r="J105" s="477">
        <f ca="1">VLOOKUP(Materiale_MuffeLige[[#This Row],[Mål]],INDIRECT($C$95),J$95,FALSE)</f>
        <v>0</v>
      </c>
      <c r="K105" s="477">
        <f ca="1">VLOOKUP(Materiale_MuffeLige[[#This Row],[Mål]],INDIRECT($C$95),K$95,FALSE)</f>
        <v>0</v>
      </c>
    </row>
    <row r="106" spans="2:11" x14ac:dyDescent="0.3">
      <c r="B106" s="685"/>
      <c r="C106" s="77" t="s">
        <v>506</v>
      </c>
      <c r="D106" s="77" t="s">
        <v>76</v>
      </c>
      <c r="E106" s="77"/>
      <c r="F106" s="477">
        <f ca="1">VLOOKUP(Materiale_MuffeLige[[#This Row],[Mål]],INDIRECT($C$95),F$95,FALSE)</f>
        <v>0</v>
      </c>
      <c r="G106" s="477">
        <f ca="1">VLOOKUP(Materiale_MuffeLige[[#This Row],[Mål]],INDIRECT($C$95),G$95,FALSE)</f>
        <v>0</v>
      </c>
      <c r="H106" s="477">
        <f ca="1">VLOOKUP(Materiale_MuffeLige[[#This Row],[Mål]],INDIRECT($C$95),H$95,FALSE)</f>
        <v>0</v>
      </c>
      <c r="I106" s="477">
        <f ca="1">VLOOKUP(Materiale_MuffeLige[[#This Row],[Mål]],INDIRECT($C$95),I$95,FALSE)</f>
        <v>0</v>
      </c>
      <c r="J106" s="477">
        <f ca="1">VLOOKUP(Materiale_MuffeLige[[#This Row],[Mål]],INDIRECT($C$95),J$95,FALSE)</f>
        <v>0</v>
      </c>
      <c r="K106" s="477">
        <f ca="1">VLOOKUP(Materiale_MuffeLige[[#This Row],[Mål]],INDIRECT($C$95),K$95,FALSE)</f>
        <v>0</v>
      </c>
    </row>
    <row r="107" spans="2:11" x14ac:dyDescent="0.3">
      <c r="B107" s="685"/>
      <c r="C107" s="77" t="s">
        <v>507</v>
      </c>
      <c r="D107" s="77" t="s">
        <v>76</v>
      </c>
      <c r="E107" s="77"/>
      <c r="F107" s="477">
        <f ca="1">VLOOKUP(Materiale_MuffeLige[[#This Row],[Mål]],INDIRECT($C$95),F$95,FALSE)</f>
        <v>0</v>
      </c>
      <c r="G107" s="477">
        <f ca="1">VLOOKUP(Materiale_MuffeLige[[#This Row],[Mål]],INDIRECT($C$95),G$95,FALSE)</f>
        <v>0</v>
      </c>
      <c r="H107" s="477">
        <f ca="1">VLOOKUP(Materiale_MuffeLige[[#This Row],[Mål]],INDIRECT($C$95),H$95,FALSE)</f>
        <v>0</v>
      </c>
      <c r="I107" s="477">
        <f ca="1">VLOOKUP(Materiale_MuffeLige[[#This Row],[Mål]],INDIRECT($C$95),I$95,FALSE)</f>
        <v>0</v>
      </c>
      <c r="J107" s="477">
        <f ca="1">VLOOKUP(Materiale_MuffeLige[[#This Row],[Mål]],INDIRECT($C$95),J$95,FALSE)</f>
        <v>0</v>
      </c>
      <c r="K107" s="477">
        <f ca="1">VLOOKUP(Materiale_MuffeLige[[#This Row],[Mål]],INDIRECT($C$95),K$95,FALSE)</f>
        <v>0</v>
      </c>
    </row>
    <row r="108" spans="2:11" x14ac:dyDescent="0.3">
      <c r="B108" s="685"/>
      <c r="C108" s="77" t="s">
        <v>508</v>
      </c>
      <c r="D108" s="77" t="s">
        <v>76</v>
      </c>
      <c r="E108" s="77"/>
      <c r="F108" s="477">
        <f ca="1">VLOOKUP(Materiale_MuffeLige[[#This Row],[Mål]],INDIRECT($C$95),F$95,FALSE)</f>
        <v>0</v>
      </c>
      <c r="G108" s="477">
        <f ca="1">VLOOKUP(Materiale_MuffeLige[[#This Row],[Mål]],INDIRECT($C$95),G$95,FALSE)</f>
        <v>0</v>
      </c>
      <c r="H108" s="477">
        <f ca="1">VLOOKUP(Materiale_MuffeLige[[#This Row],[Mål]],INDIRECT($C$95),H$95,FALSE)</f>
        <v>0</v>
      </c>
      <c r="I108" s="477">
        <f ca="1">VLOOKUP(Materiale_MuffeLige[[#This Row],[Mål]],INDIRECT($C$95),I$95,FALSE)</f>
        <v>0</v>
      </c>
      <c r="J108" s="477">
        <f ca="1">VLOOKUP(Materiale_MuffeLige[[#This Row],[Mål]],INDIRECT($C$95),J$95,FALSE)</f>
        <v>0</v>
      </c>
      <c r="K108" s="477">
        <f ca="1">VLOOKUP(Materiale_MuffeLige[[#This Row],[Mål]],INDIRECT($C$95),K$95,FALSE)</f>
        <v>0</v>
      </c>
    </row>
    <row r="109" spans="2:11" x14ac:dyDescent="0.3">
      <c r="B109" s="685"/>
      <c r="C109" s="77" t="s">
        <v>509</v>
      </c>
      <c r="D109" s="77" t="s">
        <v>76</v>
      </c>
      <c r="E109" s="77"/>
      <c r="F109" s="477">
        <f ca="1">VLOOKUP(Materiale_MuffeLige[[#This Row],[Mål]],INDIRECT($C$95),F$95,FALSE)</f>
        <v>0</v>
      </c>
      <c r="G109" s="477">
        <f ca="1">VLOOKUP(Materiale_MuffeLige[[#This Row],[Mål]],INDIRECT($C$95),G$95,FALSE)</f>
        <v>0</v>
      </c>
      <c r="H109" s="477">
        <f ca="1">VLOOKUP(Materiale_MuffeLige[[#This Row],[Mål]],INDIRECT($C$95),H$95,FALSE)</f>
        <v>0</v>
      </c>
      <c r="I109" s="477">
        <f ca="1">VLOOKUP(Materiale_MuffeLige[[#This Row],[Mål]],INDIRECT($C$95),I$95,FALSE)</f>
        <v>0</v>
      </c>
      <c r="J109" s="477">
        <f ca="1">VLOOKUP(Materiale_MuffeLige[[#This Row],[Mål]],INDIRECT($C$95),J$95,FALSE)</f>
        <v>0</v>
      </c>
      <c r="K109" s="477">
        <f ca="1">VLOOKUP(Materiale_MuffeLige[[#This Row],[Mål]],INDIRECT($C$95),K$95,FALSE)</f>
        <v>0</v>
      </c>
    </row>
    <row r="110" spans="2:11" ht="14.25" customHeight="1" x14ac:dyDescent="0.3">
      <c r="B110" s="685"/>
      <c r="C110" s="482" t="s">
        <v>510</v>
      </c>
      <c r="D110" s="482" t="s">
        <v>76</v>
      </c>
      <c r="E110" s="482"/>
      <c r="F110" s="477">
        <f ca="1">VLOOKUP(Materiale_MuffeLige[[#This Row],[Mål]],INDIRECT($C$95),F$95,FALSE)</f>
        <v>0</v>
      </c>
      <c r="G110" s="477">
        <f ca="1">VLOOKUP(Materiale_MuffeLige[[#This Row],[Mål]],INDIRECT($C$95),G$95,FALSE)</f>
        <v>0</v>
      </c>
      <c r="H110" s="477">
        <f ca="1">VLOOKUP(Materiale_MuffeLige[[#This Row],[Mål]],INDIRECT($C$95),H$95,FALSE)</f>
        <v>0</v>
      </c>
      <c r="I110" s="477">
        <f ca="1">VLOOKUP(Materiale_MuffeLige[[#This Row],[Mål]],INDIRECT($C$95),I$95,FALSE)</f>
        <v>0</v>
      </c>
      <c r="J110" s="477">
        <f ca="1">VLOOKUP(Materiale_MuffeLige[[#This Row],[Mål]],INDIRECT($C$95),J$95,FALSE)</f>
        <v>0</v>
      </c>
      <c r="K110" s="477">
        <f ca="1">VLOOKUP(Materiale_MuffeLige[[#This Row],[Mål]],INDIRECT($C$95),K$95,FALSE)</f>
        <v>0</v>
      </c>
    </row>
    <row r="111" spans="2:11" ht="15.6" x14ac:dyDescent="0.3">
      <c r="C111" s="35"/>
      <c r="D111" s="34"/>
      <c r="E111" s="34"/>
      <c r="F111" s="34"/>
      <c r="G111" s="34"/>
      <c r="H111" s="36"/>
      <c r="I111" s="36"/>
    </row>
    <row r="112" spans="2:11" ht="15.6" x14ac:dyDescent="0.3">
      <c r="C112" s="35"/>
      <c r="D112" s="34"/>
      <c r="E112" s="34"/>
      <c r="F112" s="34"/>
      <c r="G112" s="34"/>
      <c r="H112" s="36"/>
      <c r="I112" s="36"/>
    </row>
    <row r="113" spans="2:13" x14ac:dyDescent="0.3">
      <c r="C113" s="2" t="s">
        <v>522</v>
      </c>
      <c r="D113" s="8"/>
      <c r="E113" s="8"/>
      <c r="F113" s="680" t="s">
        <v>83</v>
      </c>
      <c r="G113" s="680"/>
      <c r="H113" s="680"/>
      <c r="I113" s="681" t="s">
        <v>84</v>
      </c>
      <c r="J113" s="681"/>
      <c r="K113" s="681"/>
    </row>
    <row r="114" spans="2:13" x14ac:dyDescent="0.3">
      <c r="C114" s="1" t="str">
        <f>"Materiale_stik_"&amp;IF($D$13=$H$13,$H$13,IF($D$13=$G$13,$G$13,"brugerdef"))</f>
        <v>Materiale_stik_brugerdef</v>
      </c>
      <c r="D114" s="8"/>
      <c r="E114" s="481" t="s">
        <v>523</v>
      </c>
      <c r="F114" s="480">
        <v>4</v>
      </c>
      <c r="G114" s="480">
        <v>5</v>
      </c>
      <c r="H114" s="480">
        <v>6</v>
      </c>
      <c r="I114" s="458">
        <v>7</v>
      </c>
      <c r="J114" s="458">
        <v>8</v>
      </c>
      <c r="K114" s="458">
        <v>9</v>
      </c>
    </row>
    <row r="115" spans="2:13" ht="15" thickBot="1" x14ac:dyDescent="0.35">
      <c r="B115" s="687" t="s">
        <v>115</v>
      </c>
      <c r="C115" s="478" t="s">
        <v>102</v>
      </c>
      <c r="D115" s="478" t="s">
        <v>103</v>
      </c>
      <c r="E115" s="478" t="s">
        <v>109</v>
      </c>
      <c r="F115" s="478" t="s">
        <v>99</v>
      </c>
      <c r="G115" s="478" t="s">
        <v>100</v>
      </c>
      <c r="H115" s="478" t="s">
        <v>101</v>
      </c>
      <c r="I115" s="478" t="s">
        <v>104</v>
      </c>
      <c r="J115" s="478" t="s">
        <v>106</v>
      </c>
      <c r="K115" s="479" t="s">
        <v>105</v>
      </c>
    </row>
    <row r="116" spans="2:13" x14ac:dyDescent="0.3">
      <c r="B116" s="687"/>
      <c r="C116" s="77" t="s">
        <v>107</v>
      </c>
      <c r="D116" s="77" t="s">
        <v>76</v>
      </c>
      <c r="E116" s="77" t="s">
        <v>111</v>
      </c>
      <c r="F116" s="477">
        <f ca="1">VLOOKUP(Materiale_stik[[#This Row],[Mål]],INDIRECT($C$114),F$114,FALSE)*$D$11</f>
        <v>0</v>
      </c>
      <c r="G116" s="477">
        <f ca="1">VLOOKUP(Materiale_stik[[#This Row],[Mål]],INDIRECT($C$114),G$114,FALSE)*$D$11</f>
        <v>0</v>
      </c>
      <c r="H116" s="477">
        <f ca="1">VLOOKUP(Materiale_stik[[#This Row],[Mål]],INDIRECT($C$114),H$114,FALSE)*$D$11</f>
        <v>0</v>
      </c>
      <c r="I116" s="477">
        <f ca="1">VLOOKUP(Materiale_stik[[#This Row],[Mål]],INDIRECT($C$114),I$114,FALSE)*$D$11</f>
        <v>0</v>
      </c>
      <c r="J116" s="477">
        <f ca="1">VLOOKUP(Materiale_stik[[#This Row],[Mål]],INDIRECT($C$114),J$114,FALSE)*$D$11</f>
        <v>0</v>
      </c>
      <c r="K116" s="477">
        <f ca="1">VLOOKUP(Materiale_stik[[#This Row],[Mål]],INDIRECT($C$114),K$114,FALSE)*$D$11</f>
        <v>0</v>
      </c>
      <c r="M116" s="1" t="s">
        <v>204</v>
      </c>
    </row>
    <row r="117" spans="2:13" x14ac:dyDescent="0.3">
      <c r="B117" s="687"/>
      <c r="C117" s="77" t="s">
        <v>108</v>
      </c>
      <c r="D117" s="77" t="s">
        <v>76</v>
      </c>
      <c r="E117" s="77" t="s">
        <v>110</v>
      </c>
      <c r="F117" s="477">
        <f ca="1">VLOOKUP(Materiale_stik[[#This Row],[Mål]],INDIRECT($C$114),F$114,FALSE)*$D$11</f>
        <v>0</v>
      </c>
      <c r="G117" s="477">
        <f ca="1">VLOOKUP(Materiale_stik[[#This Row],[Mål]],INDIRECT($C$114),G$114,FALSE)*$D$11</f>
        <v>0</v>
      </c>
      <c r="H117" s="477">
        <f ca="1">VLOOKUP(Materiale_stik[[#This Row],[Mål]],INDIRECT($C$114),H$114,FALSE)*$D$11</f>
        <v>0</v>
      </c>
      <c r="I117" s="477">
        <f ca="1">VLOOKUP(Materiale_stik[[#This Row],[Mål]],INDIRECT($C$114),I$114,FALSE)*$D$11</f>
        <v>0</v>
      </c>
      <c r="J117" s="477">
        <f ca="1">VLOOKUP(Materiale_stik[[#This Row],[Mål]],INDIRECT($C$114),J$114,FALSE)*$D$11</f>
        <v>0</v>
      </c>
      <c r="K117" s="477">
        <f ca="1">VLOOKUP(Materiale_stik[[#This Row],[Mål]],INDIRECT($C$114),K$114,FALSE)*$D$11</f>
        <v>0</v>
      </c>
    </row>
    <row r="118" spans="2:13" x14ac:dyDescent="0.3">
      <c r="C118" s="77" t="s">
        <v>516</v>
      </c>
      <c r="D118" s="77" t="s">
        <v>76</v>
      </c>
      <c r="E118" s="77" t="s">
        <v>518</v>
      </c>
      <c r="F118" s="477">
        <f ca="1">VLOOKUP(Materiale_stik[[#This Row],[Mål]],INDIRECT($C$114),F$114,FALSE)*$D$11</f>
        <v>0</v>
      </c>
      <c r="G118" s="477">
        <f ca="1">VLOOKUP(Materiale_stik[[#This Row],[Mål]],INDIRECT($C$114),G$114,FALSE)*$D$11</f>
        <v>0</v>
      </c>
      <c r="H118" s="477">
        <f ca="1">VLOOKUP(Materiale_stik[[#This Row],[Mål]],INDIRECT($C$114),H$114,FALSE)*$D$11</f>
        <v>0</v>
      </c>
      <c r="I118" s="477">
        <f ca="1">VLOOKUP(Materiale_stik[[#This Row],[Mål]],INDIRECT($C$114),I$114,FALSE)*$D$11</f>
        <v>0</v>
      </c>
      <c r="J118" s="477">
        <f ca="1">VLOOKUP(Materiale_stik[[#This Row],[Mål]],INDIRECT($C$114),J$114,FALSE)*$D$11</f>
        <v>0</v>
      </c>
      <c r="K118" s="477">
        <f ca="1">VLOOKUP(Materiale_stik[[#This Row],[Mål]],INDIRECT($C$114),K$114,FALSE)*$D$11</f>
        <v>0</v>
      </c>
    </row>
    <row r="119" spans="2:13" x14ac:dyDescent="0.3">
      <c r="C119" s="482" t="s">
        <v>517</v>
      </c>
      <c r="D119" s="482" t="s">
        <v>76</v>
      </c>
      <c r="E119" s="482" t="s">
        <v>518</v>
      </c>
      <c r="F119" s="483">
        <f ca="1">VLOOKUP(Materiale_stik[[#This Row],[Mål]],INDIRECT($C$114),F$114,FALSE)*$D$11</f>
        <v>0</v>
      </c>
      <c r="G119" s="483">
        <f ca="1">VLOOKUP(Materiale_stik[[#This Row],[Mål]],INDIRECT($C$114),G$114,FALSE)*$D$11</f>
        <v>0</v>
      </c>
      <c r="H119" s="483">
        <f ca="1">VLOOKUP(Materiale_stik[[#This Row],[Mål]],INDIRECT($C$114),H$114,FALSE)*$D$11</f>
        <v>0</v>
      </c>
      <c r="I119" s="483">
        <f ca="1">VLOOKUP(Materiale_stik[[#This Row],[Mål]],INDIRECT($C$114),I$114,FALSE)*$D$11</f>
        <v>0</v>
      </c>
      <c r="J119" s="483">
        <f ca="1">VLOOKUP(Materiale_stik[[#This Row],[Mål]],INDIRECT($C$114),J$114,FALSE)*$D$11</f>
        <v>0</v>
      </c>
      <c r="K119" s="483">
        <f ca="1">VLOOKUP(Materiale_stik[[#This Row],[Mål]],INDIRECT($C$114),K$114,FALSE)*$D$11</f>
        <v>0</v>
      </c>
    </row>
    <row r="120" spans="2:13" x14ac:dyDescent="0.3">
      <c r="C120" s="484"/>
      <c r="D120" s="485"/>
      <c r="E120" s="486"/>
      <c r="F120" s="473"/>
      <c r="G120" s="34"/>
      <c r="H120" s="36"/>
      <c r="I120" s="36"/>
      <c r="J120" s="8"/>
      <c r="K120" s="8"/>
    </row>
    <row r="121" spans="2:13" x14ac:dyDescent="0.3">
      <c r="C121" s="484"/>
      <c r="D121" s="485"/>
      <c r="E121" s="486"/>
      <c r="F121" s="473"/>
      <c r="G121" s="34"/>
      <c r="H121" s="36"/>
      <c r="I121" s="36"/>
      <c r="J121" s="8"/>
      <c r="K121" s="8"/>
    </row>
    <row r="122" spans="2:13" ht="15" thickBot="1" x14ac:dyDescent="0.35">
      <c r="B122" s="685" t="s">
        <v>116</v>
      </c>
      <c r="C122" s="478" t="s">
        <v>102</v>
      </c>
      <c r="D122" s="478" t="s">
        <v>103</v>
      </c>
      <c r="E122" s="478" t="s">
        <v>109</v>
      </c>
      <c r="F122" s="478" t="s">
        <v>99</v>
      </c>
      <c r="G122" s="478" t="s">
        <v>100</v>
      </c>
      <c r="H122" s="478" t="s">
        <v>101</v>
      </c>
      <c r="I122" s="478" t="s">
        <v>104</v>
      </c>
      <c r="J122" s="478" t="s">
        <v>106</v>
      </c>
      <c r="K122" s="479" t="s">
        <v>105</v>
      </c>
    </row>
    <row r="123" spans="2:13" x14ac:dyDescent="0.3">
      <c r="B123" s="685"/>
      <c r="C123" s="487" t="s">
        <v>477</v>
      </c>
      <c r="D123" s="487" t="s">
        <v>112</v>
      </c>
      <c r="E123" s="487" t="s">
        <v>524</v>
      </c>
      <c r="F123" s="488">
        <f ca="1">IFERROR(F20*$D$11,"-")</f>
        <v>0</v>
      </c>
      <c r="G123" s="488">
        <f t="shared" ref="G123:K123" ca="1" si="0">IFERROR(G20*$D$11,"-")</f>
        <v>0</v>
      </c>
      <c r="H123" s="488">
        <f t="shared" ca="1" si="0"/>
        <v>0</v>
      </c>
      <c r="I123" s="488">
        <f t="shared" ca="1" si="0"/>
        <v>0</v>
      </c>
      <c r="J123" s="488">
        <f t="shared" ca="1" si="0"/>
        <v>0</v>
      </c>
      <c r="K123" s="489">
        <f t="shared" ca="1" si="0"/>
        <v>0</v>
      </c>
    </row>
    <row r="124" spans="2:13" x14ac:dyDescent="0.3">
      <c r="B124" s="685"/>
      <c r="C124" s="487" t="s">
        <v>511</v>
      </c>
      <c r="D124" s="487" t="s">
        <v>112</v>
      </c>
      <c r="E124" s="487" t="s">
        <v>524</v>
      </c>
      <c r="F124" s="488">
        <f t="shared" ref="F124:K129" ca="1" si="1">IFERROR(F21*$D$11,"-")</f>
        <v>0</v>
      </c>
      <c r="G124" s="488">
        <f t="shared" ca="1" si="1"/>
        <v>0</v>
      </c>
      <c r="H124" s="488">
        <f t="shared" ca="1" si="1"/>
        <v>0</v>
      </c>
      <c r="I124" s="488">
        <f t="shared" ca="1" si="1"/>
        <v>0</v>
      </c>
      <c r="J124" s="488">
        <f t="shared" ca="1" si="1"/>
        <v>0</v>
      </c>
      <c r="K124" s="489">
        <f ca="1">IFERROR(K21*$D$11,"-")</f>
        <v>0</v>
      </c>
    </row>
    <row r="125" spans="2:13" x14ac:dyDescent="0.3">
      <c r="B125" s="685"/>
      <c r="C125" s="487" t="s">
        <v>63</v>
      </c>
      <c r="D125" s="487" t="s">
        <v>112</v>
      </c>
      <c r="E125" s="487" t="s">
        <v>524</v>
      </c>
      <c r="F125" s="488">
        <f t="shared" ca="1" si="1"/>
        <v>0</v>
      </c>
      <c r="G125" s="488">
        <f t="shared" ca="1" si="1"/>
        <v>0</v>
      </c>
      <c r="H125" s="488">
        <f t="shared" ca="1" si="1"/>
        <v>0</v>
      </c>
      <c r="I125" s="488">
        <f t="shared" ca="1" si="1"/>
        <v>0</v>
      </c>
      <c r="J125" s="488">
        <f t="shared" ca="1" si="1"/>
        <v>0</v>
      </c>
      <c r="K125" s="489">
        <f t="shared" ca="1" si="1"/>
        <v>0</v>
      </c>
    </row>
    <row r="126" spans="2:13" x14ac:dyDescent="0.3">
      <c r="B126" s="685"/>
      <c r="C126" s="487" t="s">
        <v>512</v>
      </c>
      <c r="D126" s="487" t="s">
        <v>112</v>
      </c>
      <c r="E126" s="487" t="s">
        <v>524</v>
      </c>
      <c r="F126" s="488">
        <f t="shared" ca="1" si="1"/>
        <v>0</v>
      </c>
      <c r="G126" s="488">
        <f t="shared" ca="1" si="1"/>
        <v>0</v>
      </c>
      <c r="H126" s="488">
        <f t="shared" ca="1" si="1"/>
        <v>0</v>
      </c>
      <c r="I126" s="488">
        <f t="shared" ca="1" si="1"/>
        <v>0</v>
      </c>
      <c r="J126" s="488">
        <f t="shared" ca="1" si="1"/>
        <v>0</v>
      </c>
      <c r="K126" s="489">
        <f t="shared" ca="1" si="1"/>
        <v>0</v>
      </c>
    </row>
    <row r="127" spans="2:13" x14ac:dyDescent="0.3">
      <c r="B127" s="685"/>
      <c r="C127" s="487" t="s">
        <v>513</v>
      </c>
      <c r="D127" s="487" t="s">
        <v>112</v>
      </c>
      <c r="E127" s="487" t="s">
        <v>524</v>
      </c>
      <c r="F127" s="488">
        <f t="shared" ca="1" si="1"/>
        <v>0</v>
      </c>
      <c r="G127" s="488">
        <f t="shared" ca="1" si="1"/>
        <v>0</v>
      </c>
      <c r="H127" s="488">
        <f t="shared" ca="1" si="1"/>
        <v>0</v>
      </c>
      <c r="I127" s="488">
        <f t="shared" ca="1" si="1"/>
        <v>0</v>
      </c>
      <c r="J127" s="488">
        <f t="shared" ca="1" si="1"/>
        <v>0</v>
      </c>
      <c r="K127" s="489">
        <f t="shared" ca="1" si="1"/>
        <v>0</v>
      </c>
    </row>
    <row r="128" spans="2:13" x14ac:dyDescent="0.3">
      <c r="B128" s="685"/>
      <c r="C128" s="487" t="s">
        <v>514</v>
      </c>
      <c r="D128" s="487" t="s">
        <v>112</v>
      </c>
      <c r="E128" s="487" t="s">
        <v>524</v>
      </c>
      <c r="F128" s="488">
        <f t="shared" ca="1" si="1"/>
        <v>0</v>
      </c>
      <c r="G128" s="488">
        <f t="shared" ca="1" si="1"/>
        <v>0</v>
      </c>
      <c r="H128" s="488">
        <f t="shared" ca="1" si="1"/>
        <v>0</v>
      </c>
      <c r="I128" s="488">
        <f t="shared" ca="1" si="1"/>
        <v>0</v>
      </c>
      <c r="J128" s="488">
        <f t="shared" ca="1" si="1"/>
        <v>0</v>
      </c>
      <c r="K128" s="489">
        <f t="shared" ca="1" si="1"/>
        <v>0</v>
      </c>
    </row>
    <row r="129" spans="2:13" x14ac:dyDescent="0.3">
      <c r="B129" s="685"/>
      <c r="C129" s="487" t="s">
        <v>515</v>
      </c>
      <c r="D129" s="487" t="s">
        <v>112</v>
      </c>
      <c r="E129" s="487" t="s">
        <v>524</v>
      </c>
      <c r="F129" s="488">
        <f t="shared" ca="1" si="1"/>
        <v>0</v>
      </c>
      <c r="G129" s="488">
        <f t="shared" ca="1" si="1"/>
        <v>0</v>
      </c>
      <c r="H129" s="488">
        <f t="shared" ca="1" si="1"/>
        <v>0</v>
      </c>
      <c r="I129" s="488">
        <f t="shared" ca="1" si="1"/>
        <v>0</v>
      </c>
      <c r="J129" s="488">
        <f t="shared" ca="1" si="1"/>
        <v>0</v>
      </c>
      <c r="K129" s="489">
        <f t="shared" ca="1" si="1"/>
        <v>0</v>
      </c>
    </row>
    <row r="130" spans="2:13" x14ac:dyDescent="0.3">
      <c r="B130" s="685"/>
      <c r="C130" s="77" t="s">
        <v>497</v>
      </c>
      <c r="D130" s="77" t="s">
        <v>112</v>
      </c>
      <c r="E130" s="77" t="s">
        <v>525</v>
      </c>
      <c r="F130" s="477">
        <f t="shared" ref="F130:K130" ca="1" si="2">IFERROR((F27+$F43*F61+$G43*F79+$H43*F97)*$D$11,"-")</f>
        <v>0</v>
      </c>
      <c r="G130" s="477">
        <f t="shared" ca="1" si="2"/>
        <v>0</v>
      </c>
      <c r="H130" s="477">
        <f t="shared" ca="1" si="2"/>
        <v>0</v>
      </c>
      <c r="I130" s="477">
        <f t="shared" ca="1" si="2"/>
        <v>0</v>
      </c>
      <c r="J130" s="477">
        <f t="shared" ca="1" si="2"/>
        <v>0</v>
      </c>
      <c r="K130" s="477">
        <f t="shared" ca="1" si="2"/>
        <v>0</v>
      </c>
    </row>
    <row r="131" spans="2:13" x14ac:dyDescent="0.3">
      <c r="B131" s="685"/>
      <c r="C131" s="77" t="s">
        <v>498</v>
      </c>
      <c r="D131" s="77" t="s">
        <v>112</v>
      </c>
      <c r="E131" s="77" t="s">
        <v>525</v>
      </c>
      <c r="F131" s="477">
        <f t="shared" ref="F131:G143" ca="1" si="3">IFERROR((F28+$F44*F62+$G44*F80+$H44*F98)*$D$11,"-")</f>
        <v>0</v>
      </c>
      <c r="G131" s="477">
        <f t="shared" ca="1" si="3"/>
        <v>0</v>
      </c>
      <c r="H131" s="477">
        <f t="shared" ref="H131:K131" ca="1" si="4">IFERROR((H28+$F44*H62+$G44*H80+$H44*H98)*$D$11,"-")</f>
        <v>0</v>
      </c>
      <c r="I131" s="477">
        <f t="shared" ca="1" si="4"/>
        <v>0</v>
      </c>
      <c r="J131" s="477">
        <f t="shared" ca="1" si="4"/>
        <v>0</v>
      </c>
      <c r="K131" s="477">
        <f t="shared" ca="1" si="4"/>
        <v>0</v>
      </c>
      <c r="M131" s="1" t="s">
        <v>203</v>
      </c>
    </row>
    <row r="132" spans="2:13" x14ac:dyDescent="0.3">
      <c r="B132" s="685"/>
      <c r="C132" s="77" t="s">
        <v>499</v>
      </c>
      <c r="D132" s="77" t="s">
        <v>112</v>
      </c>
      <c r="E132" s="77" t="s">
        <v>525</v>
      </c>
      <c r="F132" s="477">
        <f t="shared" ca="1" si="3"/>
        <v>0</v>
      </c>
      <c r="G132" s="477">
        <f t="shared" ca="1" si="3"/>
        <v>0</v>
      </c>
      <c r="H132" s="477">
        <f t="shared" ref="H132:K132" ca="1" si="5">IFERROR((H29+$F45*H63+$G45*H81+$H45*H99)*$D$11,"-")</f>
        <v>0</v>
      </c>
      <c r="I132" s="477">
        <f t="shared" ca="1" si="5"/>
        <v>0</v>
      </c>
      <c r="J132" s="477">
        <f t="shared" ca="1" si="5"/>
        <v>0</v>
      </c>
      <c r="K132" s="477">
        <f t="shared" ca="1" si="5"/>
        <v>0</v>
      </c>
    </row>
    <row r="133" spans="2:13" x14ac:dyDescent="0.3">
      <c r="B133" s="685"/>
      <c r="C133" s="77" t="s">
        <v>500</v>
      </c>
      <c r="D133" s="77" t="s">
        <v>112</v>
      </c>
      <c r="E133" s="77" t="s">
        <v>525</v>
      </c>
      <c r="F133" s="477">
        <f t="shared" ca="1" si="3"/>
        <v>0</v>
      </c>
      <c r="G133" s="477">
        <f t="shared" ca="1" si="3"/>
        <v>0</v>
      </c>
      <c r="H133" s="477">
        <f t="shared" ref="H133:K133" ca="1" si="6">IFERROR((H30+$F46*H64+$G46*H82+$H46*H100)*$D$11,"-")</f>
        <v>0</v>
      </c>
      <c r="I133" s="477">
        <f t="shared" ca="1" si="6"/>
        <v>0</v>
      </c>
      <c r="J133" s="477">
        <f t="shared" ca="1" si="6"/>
        <v>0</v>
      </c>
      <c r="K133" s="477">
        <f t="shared" ca="1" si="6"/>
        <v>0</v>
      </c>
    </row>
    <row r="134" spans="2:13" x14ac:dyDescent="0.3">
      <c r="B134" s="685"/>
      <c r="C134" s="77" t="s">
        <v>501</v>
      </c>
      <c r="D134" s="77" t="s">
        <v>112</v>
      </c>
      <c r="E134" s="77" t="s">
        <v>525</v>
      </c>
      <c r="F134" s="477">
        <f t="shared" ca="1" si="3"/>
        <v>0</v>
      </c>
      <c r="G134" s="477">
        <f t="shared" ca="1" si="3"/>
        <v>0</v>
      </c>
      <c r="H134" s="477">
        <f t="shared" ref="H134:K134" ca="1" si="7">IFERROR((H31+$F47*H65+$G47*H83+$H47*H101)*$D$11,"-")</f>
        <v>0</v>
      </c>
      <c r="I134" s="477">
        <f t="shared" ca="1" si="7"/>
        <v>0</v>
      </c>
      <c r="J134" s="477">
        <f t="shared" ca="1" si="7"/>
        <v>0</v>
      </c>
      <c r="K134" s="477">
        <f t="shared" ca="1" si="7"/>
        <v>0</v>
      </c>
    </row>
    <row r="135" spans="2:13" x14ac:dyDescent="0.3">
      <c r="B135" s="685"/>
      <c r="C135" s="77" t="s">
        <v>502</v>
      </c>
      <c r="D135" s="77" t="s">
        <v>112</v>
      </c>
      <c r="E135" s="77" t="s">
        <v>525</v>
      </c>
      <c r="F135" s="477">
        <f t="shared" ca="1" si="3"/>
        <v>0</v>
      </c>
      <c r="G135" s="477">
        <f t="shared" ca="1" si="3"/>
        <v>0</v>
      </c>
      <c r="H135" s="477">
        <f t="shared" ref="H135:K135" ca="1" si="8">IFERROR((H32+$F48*H66+$G48*H84+$H48*H102)*$D$11,"-")</f>
        <v>0</v>
      </c>
      <c r="I135" s="477">
        <f t="shared" ca="1" si="8"/>
        <v>0</v>
      </c>
      <c r="J135" s="477">
        <f t="shared" ca="1" si="8"/>
        <v>0</v>
      </c>
      <c r="K135" s="477">
        <f t="shared" ca="1" si="8"/>
        <v>0</v>
      </c>
    </row>
    <row r="136" spans="2:13" x14ac:dyDescent="0.3">
      <c r="B136" s="685"/>
      <c r="C136" s="77" t="s">
        <v>503</v>
      </c>
      <c r="D136" s="77" t="s">
        <v>112</v>
      </c>
      <c r="E136" s="77" t="s">
        <v>525</v>
      </c>
      <c r="F136" s="477">
        <f t="shared" ca="1" si="3"/>
        <v>0</v>
      </c>
      <c r="G136" s="477">
        <f t="shared" ca="1" si="3"/>
        <v>0</v>
      </c>
      <c r="H136" s="477">
        <f t="shared" ref="H136:K136" ca="1" si="9">IFERROR((H33+$F49*H67+$G49*H85+$H49*H103)*$D$11,"-")</f>
        <v>0</v>
      </c>
      <c r="I136" s="477">
        <f t="shared" ca="1" si="9"/>
        <v>0</v>
      </c>
      <c r="J136" s="477">
        <f t="shared" ca="1" si="9"/>
        <v>0</v>
      </c>
      <c r="K136" s="477">
        <f t="shared" ca="1" si="9"/>
        <v>0</v>
      </c>
    </row>
    <row r="137" spans="2:13" x14ac:dyDescent="0.3">
      <c r="B137" s="685"/>
      <c r="C137" s="77" t="s">
        <v>504</v>
      </c>
      <c r="D137" s="77" t="s">
        <v>112</v>
      </c>
      <c r="E137" s="77" t="s">
        <v>525</v>
      </c>
      <c r="F137" s="477">
        <f t="shared" ca="1" si="3"/>
        <v>0</v>
      </c>
      <c r="G137" s="477">
        <f t="shared" ca="1" si="3"/>
        <v>0</v>
      </c>
      <c r="H137" s="477">
        <f t="shared" ref="H137:K137" ca="1" si="10">IFERROR((H34+$F50*H68+$G50*H86+$H50*H104)*$D$11,"-")</f>
        <v>0</v>
      </c>
      <c r="I137" s="477">
        <f t="shared" ca="1" si="10"/>
        <v>0</v>
      </c>
      <c r="J137" s="477">
        <f t="shared" ca="1" si="10"/>
        <v>0</v>
      </c>
      <c r="K137" s="477">
        <f t="shared" ca="1" si="10"/>
        <v>0</v>
      </c>
    </row>
    <row r="138" spans="2:13" x14ac:dyDescent="0.3">
      <c r="B138" s="685"/>
      <c r="C138" s="77" t="s">
        <v>505</v>
      </c>
      <c r="D138" s="77" t="s">
        <v>112</v>
      </c>
      <c r="E138" s="77" t="s">
        <v>525</v>
      </c>
      <c r="F138" s="477">
        <f t="shared" ca="1" si="3"/>
        <v>0</v>
      </c>
      <c r="G138" s="477">
        <f t="shared" ca="1" si="3"/>
        <v>0</v>
      </c>
      <c r="H138" s="477">
        <f t="shared" ref="H138:K138" ca="1" si="11">IFERROR((H35+$F51*H69+$G51*H87+$H51*H105)*$D$11,"-")</f>
        <v>0</v>
      </c>
      <c r="I138" s="477">
        <f t="shared" ca="1" si="11"/>
        <v>0</v>
      </c>
      <c r="J138" s="477">
        <f t="shared" ca="1" si="11"/>
        <v>0</v>
      </c>
      <c r="K138" s="477">
        <f t="shared" ca="1" si="11"/>
        <v>0</v>
      </c>
    </row>
    <row r="139" spans="2:13" x14ac:dyDescent="0.3">
      <c r="B139" s="685"/>
      <c r="C139" s="77" t="s">
        <v>506</v>
      </c>
      <c r="D139" s="77" t="s">
        <v>112</v>
      </c>
      <c r="E139" s="77" t="s">
        <v>525</v>
      </c>
      <c r="F139" s="477">
        <f t="shared" ca="1" si="3"/>
        <v>0</v>
      </c>
      <c r="G139" s="477">
        <f ca="1">IFERROR((G36+$F52*G70+$G52*G88+$H52*G106)*$D$11,"-")</f>
        <v>0</v>
      </c>
      <c r="H139" s="477">
        <f ca="1">IFERROR((H36+$F52*H70+$G52*H88+$H52*H106)*$D$11,"-")</f>
        <v>0</v>
      </c>
      <c r="I139" s="477">
        <f ca="1">IFERROR((I36+$F52*I70+$G52*I88+$H52*I106)*$D$11,"-")</f>
        <v>0</v>
      </c>
      <c r="J139" s="477">
        <f ca="1">IFERROR((J36+$F52*J70+$G52*J88+$H52*J106)*$D$11,"-")</f>
        <v>0</v>
      </c>
      <c r="K139" s="477">
        <f ca="1">IFERROR((K36+$F52*K70+$G52*K88+$H52*K106)*$D$11,"-")</f>
        <v>0</v>
      </c>
    </row>
    <row r="140" spans="2:13" x14ac:dyDescent="0.3">
      <c r="B140" s="685"/>
      <c r="C140" s="77" t="s">
        <v>507</v>
      </c>
      <c r="D140" s="77" t="s">
        <v>112</v>
      </c>
      <c r="E140" s="77" t="s">
        <v>525</v>
      </c>
      <c r="F140" s="477">
        <f t="shared" ca="1" si="3"/>
        <v>0</v>
      </c>
      <c r="G140" s="477">
        <f t="shared" ref="G140:H140" ca="1" si="12">IFERROR((G37+$F53*G71+$G53*G89+$H53*G107)*$D$11,"-")</f>
        <v>0</v>
      </c>
      <c r="H140" s="477">
        <f t="shared" ca="1" si="12"/>
        <v>0</v>
      </c>
      <c r="I140" s="477">
        <f t="shared" ref="I140:J140" ca="1" si="13">IFERROR((I37+$F53*I71+$G53*I89+$H53*I107)*$D$11,"-")</f>
        <v>0</v>
      </c>
      <c r="J140" s="477">
        <f t="shared" ca="1" si="13"/>
        <v>0</v>
      </c>
      <c r="K140" s="477">
        <f ca="1">IFERROR((K37+$F53*K71+$G53*K89+$H53*K107)*$D$11,"-")</f>
        <v>0</v>
      </c>
    </row>
    <row r="141" spans="2:13" x14ac:dyDescent="0.3">
      <c r="B141" s="685"/>
      <c r="C141" s="77" t="s">
        <v>508</v>
      </c>
      <c r="D141" s="77" t="s">
        <v>112</v>
      </c>
      <c r="E141" s="77" t="s">
        <v>525</v>
      </c>
      <c r="F141" s="477">
        <f t="shared" ca="1" si="3"/>
        <v>0</v>
      </c>
      <c r="G141" s="477">
        <f t="shared" ref="G141:H141" ca="1" si="14">IFERROR((G38+$F54*G72+$G54*G90+$H54*G108)*$D$11,"-")</f>
        <v>0</v>
      </c>
      <c r="H141" s="477">
        <f t="shared" ca="1" si="14"/>
        <v>0</v>
      </c>
      <c r="I141" s="477">
        <f t="shared" ref="I141:K141" ca="1" si="15">IFERROR((I38+$F54*I72+$G54*I90+$H54*I108)*$D$11,"-")</f>
        <v>0</v>
      </c>
      <c r="J141" s="477">
        <f t="shared" ca="1" si="15"/>
        <v>0</v>
      </c>
      <c r="K141" s="477">
        <f t="shared" ca="1" si="15"/>
        <v>0</v>
      </c>
    </row>
    <row r="142" spans="2:13" x14ac:dyDescent="0.3">
      <c r="B142" s="685"/>
      <c r="C142" s="77" t="s">
        <v>509</v>
      </c>
      <c r="D142" s="77" t="s">
        <v>112</v>
      </c>
      <c r="E142" s="77" t="s">
        <v>525</v>
      </c>
      <c r="F142" s="477">
        <f t="shared" ca="1" si="3"/>
        <v>0</v>
      </c>
      <c r="G142" s="477">
        <f t="shared" ref="G142:H142" ca="1" si="16">IFERROR((G39+$F55*G73+$G55*G91+$H55*G109)*$D$11,"-")</f>
        <v>0</v>
      </c>
      <c r="H142" s="477">
        <f t="shared" ca="1" si="16"/>
        <v>0</v>
      </c>
      <c r="I142" s="477">
        <f t="shared" ref="I142:K142" ca="1" si="17">IFERROR((I39+$F55*I73+$G55*I91+$H55*I109)*$D$11,"-")</f>
        <v>0</v>
      </c>
      <c r="J142" s="477">
        <f t="shared" ca="1" si="17"/>
        <v>0</v>
      </c>
      <c r="K142" s="477">
        <f t="shared" ca="1" si="17"/>
        <v>0</v>
      </c>
    </row>
    <row r="143" spans="2:13" x14ac:dyDescent="0.3">
      <c r="B143" s="685"/>
      <c r="C143" s="482" t="s">
        <v>510</v>
      </c>
      <c r="D143" s="482" t="s">
        <v>112</v>
      </c>
      <c r="E143" s="482" t="s">
        <v>525</v>
      </c>
      <c r="F143" s="477">
        <f t="shared" ca="1" si="3"/>
        <v>0</v>
      </c>
      <c r="G143" s="477">
        <f t="shared" ref="G143:H143" ca="1" si="18">IFERROR((G40+$F56*G74+$G56*G92+$H56*G110)*$D$11,"-")</f>
        <v>0</v>
      </c>
      <c r="H143" s="477">
        <f t="shared" ca="1" si="18"/>
        <v>0</v>
      </c>
      <c r="I143" s="477">
        <f t="shared" ref="I143:K143" ca="1" si="19">IFERROR((I40+$F56*I74+$G56*I92+$H56*I110)*$D$11,"-")</f>
        <v>0</v>
      </c>
      <c r="J143" s="477">
        <f t="shared" ca="1" si="19"/>
        <v>0</v>
      </c>
      <c r="K143" s="477">
        <f t="shared" ca="1" si="19"/>
        <v>0</v>
      </c>
    </row>
    <row r="144" spans="2:13" ht="15.6" x14ac:dyDescent="0.3">
      <c r="C144" s="35"/>
      <c r="D144" s="34"/>
      <c r="E144" s="34"/>
      <c r="F144" s="34"/>
      <c r="G144" s="34"/>
      <c r="H144" s="36"/>
      <c r="I144" s="36"/>
    </row>
    <row r="145" spans="2:12" ht="23.4" x14ac:dyDescent="0.45">
      <c r="B145" s="684" t="s">
        <v>85</v>
      </c>
      <c r="C145" s="684"/>
      <c r="D145" s="684"/>
      <c r="E145" s="684"/>
      <c r="F145" s="684"/>
      <c r="G145" s="684"/>
      <c r="H145" s="684"/>
      <c r="I145" s="684"/>
      <c r="J145" s="684"/>
      <c r="K145" s="684"/>
    </row>
    <row r="146" spans="2:12" ht="16.2" thickBot="1" x14ac:dyDescent="0.35">
      <c r="C146" s="35"/>
      <c r="D146" s="34"/>
      <c r="E146" s="34"/>
      <c r="F146" s="34"/>
      <c r="G146" s="34"/>
      <c r="H146" s="36"/>
      <c r="I146" s="36"/>
    </row>
    <row r="147" spans="2:12" ht="16.2" thickBot="1" x14ac:dyDescent="0.35">
      <c r="B147" s="2"/>
      <c r="C147" s="55" t="s">
        <v>158</v>
      </c>
      <c r="D147" s="56" t="s">
        <v>156</v>
      </c>
      <c r="E147" s="57" t="s">
        <v>103</v>
      </c>
      <c r="F147" s="49" t="s">
        <v>162</v>
      </c>
      <c r="G147" s="34"/>
      <c r="H147" s="36"/>
      <c r="I147" s="36"/>
    </row>
    <row r="148" spans="2:12" x14ac:dyDescent="0.3">
      <c r="C148" s="88" t="str">
        <f>'Stamdata - Jordentreprise'!B42</f>
        <v>Erfaringstillæg jord</v>
      </c>
      <c r="D148" s="125">
        <f>'Stamdata - Jordentreprise'!C42+1</f>
        <v>1.1000000000000001</v>
      </c>
      <c r="E148" s="89" t="s">
        <v>155</v>
      </c>
      <c r="F148" s="34" t="s">
        <v>163</v>
      </c>
      <c r="G148" s="34"/>
      <c r="H148" s="36"/>
      <c r="I148" s="36"/>
    </row>
    <row r="149" spans="2:12" x14ac:dyDescent="0.3">
      <c r="C149" s="88" t="str">
        <f>'Stamdata - Jordentreprise'!B43</f>
        <v>Bruger defineret tillæg #1</v>
      </c>
      <c r="D149" s="125">
        <f>'Stamdata - Jordentreprise'!C43+1</f>
        <v>1</v>
      </c>
      <c r="E149" s="85" t="s">
        <v>155</v>
      </c>
      <c r="F149" s="34" t="s">
        <v>164</v>
      </c>
      <c r="G149" s="34"/>
      <c r="H149" s="36"/>
      <c r="I149" s="36"/>
    </row>
    <row r="150" spans="2:12" x14ac:dyDescent="0.3">
      <c r="C150" s="88" t="str">
        <f>'Stamdata - Jordentreprise'!B44</f>
        <v>Bruger defineret tillæg #2</v>
      </c>
      <c r="D150" s="125">
        <f>'Stamdata - Jordentreprise'!C44+1</f>
        <v>1</v>
      </c>
      <c r="E150" s="85" t="s">
        <v>155</v>
      </c>
      <c r="F150" s="34"/>
      <c r="G150" s="34"/>
      <c r="H150" s="36"/>
      <c r="I150" s="36"/>
    </row>
    <row r="151" spans="2:12" ht="15" thickBot="1" x14ac:dyDescent="0.35">
      <c r="C151" s="126" t="s">
        <v>279</v>
      </c>
      <c r="D151" s="86">
        <f>PRODUCT(D148:D150)</f>
        <v>1.1000000000000001</v>
      </c>
      <c r="E151" s="87" t="s">
        <v>155</v>
      </c>
      <c r="F151" s="34"/>
      <c r="G151" s="34"/>
      <c r="H151" s="36"/>
      <c r="I151" s="36"/>
    </row>
    <row r="152" spans="2:12" x14ac:dyDescent="0.3">
      <c r="D152" s="48"/>
      <c r="F152" s="34"/>
      <c r="G152" s="34"/>
      <c r="H152" s="36"/>
      <c r="I152" s="36"/>
    </row>
    <row r="153" spans="2:12" x14ac:dyDescent="0.3">
      <c r="D153" s="48"/>
      <c r="F153" s="34"/>
      <c r="G153" s="34"/>
      <c r="H153" s="36"/>
      <c r="I153" s="36"/>
    </row>
    <row r="154" spans="2:12" ht="16.2" thickBot="1" x14ac:dyDescent="0.35">
      <c r="C154" s="35"/>
      <c r="D154" s="34"/>
      <c r="E154" s="34"/>
      <c r="F154" s="34"/>
      <c r="G154" s="34"/>
      <c r="H154" s="36"/>
      <c r="I154" s="36"/>
    </row>
    <row r="155" spans="2:12" ht="31.8" thickBot="1" x14ac:dyDescent="0.35">
      <c r="C155" s="292" t="s">
        <v>157</v>
      </c>
      <c r="D155" s="293" t="s">
        <v>457</v>
      </c>
      <c r="E155" s="293" t="s">
        <v>456</v>
      </c>
      <c r="F155" s="294" t="s">
        <v>103</v>
      </c>
      <c r="G155" s="34"/>
      <c r="H155" s="36"/>
      <c r="I155" s="36"/>
    </row>
    <row r="156" spans="2:12" x14ac:dyDescent="0.3">
      <c r="C156" s="295">
        <f>'Stamdata - Jordentreprise'!B120</f>
        <v>0</v>
      </c>
      <c r="D156" s="296">
        <f>'Stamdata - Jordentreprise'!C120</f>
        <v>0</v>
      </c>
      <c r="E156" s="296">
        <f>'Stamdata - Jordentreprise'!D120</f>
        <v>0</v>
      </c>
      <c r="F156" s="297" t="s">
        <v>124</v>
      </c>
    </row>
    <row r="157" spans="2:12" x14ac:dyDescent="0.3">
      <c r="C157" s="298">
        <f>'Stamdata - Jordentreprise'!B121</f>
        <v>0</v>
      </c>
      <c r="D157" s="299">
        <f>'Stamdata - Jordentreprise'!C121</f>
        <v>0</v>
      </c>
      <c r="E157" s="299">
        <f>'Stamdata - Jordentreprise'!D121</f>
        <v>0</v>
      </c>
      <c r="F157" s="300" t="s">
        <v>124</v>
      </c>
      <c r="L157" s="1" t="s">
        <v>81</v>
      </c>
    </row>
    <row r="158" spans="2:12" x14ac:dyDescent="0.3">
      <c r="C158" s="298">
        <f>'Stamdata - Jordentreprise'!B122</f>
        <v>0</v>
      </c>
      <c r="D158" s="299">
        <f>'Stamdata - Jordentreprise'!C122</f>
        <v>0</v>
      </c>
      <c r="E158" s="299">
        <f>'Stamdata - Jordentreprise'!D122</f>
        <v>0</v>
      </c>
      <c r="F158" s="300" t="s">
        <v>124</v>
      </c>
    </row>
    <row r="159" spans="2:12" x14ac:dyDescent="0.3">
      <c r="C159" s="298">
        <f>'Stamdata - Jordentreprise'!B123</f>
        <v>0</v>
      </c>
      <c r="D159" s="299">
        <f>'Stamdata - Jordentreprise'!C123</f>
        <v>0</v>
      </c>
      <c r="E159" s="299">
        <f>'Stamdata - Jordentreprise'!D123</f>
        <v>0</v>
      </c>
      <c r="F159" s="300" t="s">
        <v>124</v>
      </c>
    </row>
    <row r="160" spans="2:12" x14ac:dyDescent="0.3">
      <c r="C160" s="298">
        <f>'Stamdata - Jordentreprise'!B124</f>
        <v>0</v>
      </c>
      <c r="D160" s="299">
        <f>'Stamdata - Jordentreprise'!C124</f>
        <v>0</v>
      </c>
      <c r="E160" s="299">
        <f>'Stamdata - Jordentreprise'!D124</f>
        <v>0</v>
      </c>
      <c r="F160" s="300" t="s">
        <v>124</v>
      </c>
    </row>
    <row r="161" spans="2:11" ht="15" thickBot="1" x14ac:dyDescent="0.35">
      <c r="C161" s="490">
        <f>'Stamdata - Jordentreprise'!B125</f>
        <v>0</v>
      </c>
      <c r="D161" s="301">
        <f>'Stamdata - Jordentreprise'!C125</f>
        <v>0</v>
      </c>
      <c r="E161" s="301">
        <f>'Stamdata - Jordentreprise'!D125</f>
        <v>0</v>
      </c>
      <c r="F161" s="302" t="s">
        <v>124</v>
      </c>
    </row>
    <row r="162" spans="2:11" ht="15" thickBot="1" x14ac:dyDescent="0.35">
      <c r="C162" s="303" t="str">
        <f>'Stamdata - Jordentreprise'!B126</f>
        <v>Samlet tillæg pr. Lbm</v>
      </c>
      <c r="D162" s="304">
        <f>'Stamdata - Jordentreprise'!C126</f>
        <v>0</v>
      </c>
      <c r="E162" s="304">
        <f>'Stamdata - Jordentreprise'!D126</f>
        <v>0</v>
      </c>
      <c r="F162" s="305" t="s">
        <v>124</v>
      </c>
    </row>
    <row r="163" spans="2:11" ht="15" thickBot="1" x14ac:dyDescent="0.35">
      <c r="C163" s="41"/>
      <c r="E163" s="41"/>
    </row>
    <row r="164" spans="2:11" ht="16.2" thickBot="1" x14ac:dyDescent="0.35">
      <c r="C164" s="55" t="s">
        <v>169</v>
      </c>
      <c r="D164" s="56" t="s">
        <v>64</v>
      </c>
      <c r="E164" s="56" t="s">
        <v>65</v>
      </c>
      <c r="F164" s="57" t="s">
        <v>66</v>
      </c>
    </row>
    <row r="165" spans="2:11" ht="15" thickBot="1" x14ac:dyDescent="0.35">
      <c r="C165" s="54" t="s">
        <v>120</v>
      </c>
      <c r="D165" s="61">
        <f>'Stamdata - Jordentreprise'!C37</f>
        <v>0.25</v>
      </c>
      <c r="E165" s="61">
        <f>'Stamdata - Jordentreprise'!D37</f>
        <v>0.5</v>
      </c>
      <c r="F165" s="61">
        <f>'Stamdata - Jordentreprise'!E37</f>
        <v>0.25</v>
      </c>
    </row>
    <row r="166" spans="2:11" x14ac:dyDescent="0.3">
      <c r="C166" s="41"/>
      <c r="D166" s="41"/>
      <c r="E166" s="41"/>
      <c r="F166" s="41"/>
      <c r="H166" s="43"/>
      <c r="I166" s="43"/>
    </row>
    <row r="167" spans="2:11" ht="15" thickBot="1" x14ac:dyDescent="0.35">
      <c r="C167" s="686"/>
      <c r="D167" s="686"/>
      <c r="E167" s="686"/>
      <c r="F167" s="686" t="s">
        <v>118</v>
      </c>
      <c r="G167" s="686"/>
      <c r="H167" s="686"/>
      <c r="I167" s="686" t="s">
        <v>84</v>
      </c>
      <c r="J167" s="686"/>
      <c r="K167" s="60"/>
    </row>
    <row r="168" spans="2:11" ht="87" customHeight="1" thickBot="1" x14ac:dyDescent="0.35">
      <c r="B168" s="683" t="s">
        <v>119</v>
      </c>
      <c r="C168" s="95" t="s">
        <v>117</v>
      </c>
      <c r="D168" s="96" t="s">
        <v>103</v>
      </c>
      <c r="E168" s="96" t="s">
        <v>109</v>
      </c>
      <c r="F168" s="96" t="s">
        <v>132</v>
      </c>
      <c r="G168" s="96" t="s">
        <v>133</v>
      </c>
      <c r="H168" s="97" t="s">
        <v>134</v>
      </c>
      <c r="I168" s="96" t="s">
        <v>131</v>
      </c>
      <c r="J168" s="96" t="s">
        <v>135</v>
      </c>
      <c r="K168" s="98" t="s">
        <v>168</v>
      </c>
    </row>
    <row r="169" spans="2:11" x14ac:dyDescent="0.3">
      <c r="B169" s="685"/>
      <c r="C169" s="94">
        <v>90</v>
      </c>
      <c r="D169" s="76" t="s">
        <v>124</v>
      </c>
      <c r="E169" s="77"/>
      <c r="F169" s="77">
        <f>'Stamdata - Jordentreprise'!E131</f>
        <v>0</v>
      </c>
      <c r="G169" s="77">
        <f>'Stamdata - Jordentreprise'!F131</f>
        <v>0</v>
      </c>
      <c r="H169" s="77">
        <f>'Stamdata - Jordentreprise'!G131</f>
        <v>0</v>
      </c>
      <c r="I169" s="77">
        <f>'Stamdata - Jordentreprise'!H131</f>
        <v>0</v>
      </c>
      <c r="J169" s="77">
        <f>'Stamdata - Jordentreprise'!I131</f>
        <v>0</v>
      </c>
      <c r="K169" s="77">
        <f>'Stamdata - Jordentreprise'!J131</f>
        <v>0</v>
      </c>
    </row>
    <row r="170" spans="2:11" x14ac:dyDescent="0.3">
      <c r="B170" s="685"/>
      <c r="C170" s="90">
        <v>110</v>
      </c>
      <c r="D170" s="72" t="s">
        <v>124</v>
      </c>
      <c r="E170" s="66"/>
      <c r="F170" s="77">
        <f>'Stamdata - Jordentreprise'!E132</f>
        <v>0</v>
      </c>
      <c r="G170" s="77">
        <f>'Stamdata - Jordentreprise'!F132</f>
        <v>0</v>
      </c>
      <c r="H170" s="77">
        <f>'Stamdata - Jordentreprise'!G132</f>
        <v>0</v>
      </c>
      <c r="I170" s="77">
        <f>'Stamdata - Jordentreprise'!H132</f>
        <v>0</v>
      </c>
      <c r="J170" s="77">
        <f>'Stamdata - Jordentreprise'!I132</f>
        <v>0</v>
      </c>
      <c r="K170" s="77">
        <f>'Stamdata - Jordentreprise'!J132</f>
        <v>0</v>
      </c>
    </row>
    <row r="171" spans="2:11" x14ac:dyDescent="0.3">
      <c r="B171" s="685"/>
      <c r="C171" s="90">
        <v>125</v>
      </c>
      <c r="D171" s="72" t="s">
        <v>124</v>
      </c>
      <c r="E171" s="66"/>
      <c r="F171" s="77">
        <f>'Stamdata - Jordentreprise'!E133</f>
        <v>0</v>
      </c>
      <c r="G171" s="77">
        <f>'Stamdata - Jordentreprise'!F133</f>
        <v>0</v>
      </c>
      <c r="H171" s="77">
        <f>'Stamdata - Jordentreprise'!G133</f>
        <v>0</v>
      </c>
      <c r="I171" s="77">
        <f>'Stamdata - Jordentreprise'!H133</f>
        <v>0</v>
      </c>
      <c r="J171" s="77">
        <f>'Stamdata - Jordentreprise'!I133</f>
        <v>0</v>
      </c>
      <c r="K171" s="77">
        <f>'Stamdata - Jordentreprise'!J133</f>
        <v>0</v>
      </c>
    </row>
    <row r="172" spans="2:11" x14ac:dyDescent="0.3">
      <c r="B172" s="685"/>
      <c r="C172" s="90">
        <v>140</v>
      </c>
      <c r="D172" s="72" t="s">
        <v>124</v>
      </c>
      <c r="E172" s="66"/>
      <c r="F172" s="77">
        <f>'Stamdata - Jordentreprise'!E134</f>
        <v>0</v>
      </c>
      <c r="G172" s="77">
        <f>'Stamdata - Jordentreprise'!F134</f>
        <v>0</v>
      </c>
      <c r="H172" s="77">
        <f>'Stamdata - Jordentreprise'!G134</f>
        <v>0</v>
      </c>
      <c r="I172" s="77">
        <f>'Stamdata - Jordentreprise'!H134</f>
        <v>0</v>
      </c>
      <c r="J172" s="77">
        <f>'Stamdata - Jordentreprise'!I134</f>
        <v>0</v>
      </c>
      <c r="K172" s="77">
        <f>'Stamdata - Jordentreprise'!J134</f>
        <v>0</v>
      </c>
    </row>
    <row r="173" spans="2:11" x14ac:dyDescent="0.3">
      <c r="B173" s="685"/>
      <c r="C173" s="90">
        <v>160</v>
      </c>
      <c r="D173" s="72" t="s">
        <v>124</v>
      </c>
      <c r="E173" s="66"/>
      <c r="F173" s="77">
        <f>'Stamdata - Jordentreprise'!E135</f>
        <v>0</v>
      </c>
      <c r="G173" s="77">
        <f>'Stamdata - Jordentreprise'!F135</f>
        <v>0</v>
      </c>
      <c r="H173" s="77">
        <f>'Stamdata - Jordentreprise'!G135</f>
        <v>0</v>
      </c>
      <c r="I173" s="77">
        <f>'Stamdata - Jordentreprise'!H135</f>
        <v>0</v>
      </c>
      <c r="J173" s="77">
        <f>'Stamdata - Jordentreprise'!I135</f>
        <v>0</v>
      </c>
      <c r="K173" s="77">
        <f>'Stamdata - Jordentreprise'!J135</f>
        <v>0</v>
      </c>
    </row>
    <row r="174" spans="2:11" x14ac:dyDescent="0.3">
      <c r="B174" s="685"/>
      <c r="C174" s="90">
        <v>180</v>
      </c>
      <c r="D174" s="72" t="s">
        <v>124</v>
      </c>
      <c r="E174" s="66"/>
      <c r="F174" s="77">
        <f>'Stamdata - Jordentreprise'!E136</f>
        <v>0</v>
      </c>
      <c r="G174" s="77">
        <f>'Stamdata - Jordentreprise'!F136</f>
        <v>0</v>
      </c>
      <c r="H174" s="77">
        <f>'Stamdata - Jordentreprise'!G136</f>
        <v>0</v>
      </c>
      <c r="I174" s="77">
        <f>'Stamdata - Jordentreprise'!H136</f>
        <v>0</v>
      </c>
      <c r="J174" s="77">
        <f>'Stamdata - Jordentreprise'!I136</f>
        <v>0</v>
      </c>
      <c r="K174" s="77">
        <f>'Stamdata - Jordentreprise'!J136</f>
        <v>0</v>
      </c>
    </row>
    <row r="175" spans="2:11" x14ac:dyDescent="0.3">
      <c r="B175" s="685"/>
      <c r="C175" s="90">
        <v>200</v>
      </c>
      <c r="D175" s="72" t="s">
        <v>124</v>
      </c>
      <c r="E175" s="66"/>
      <c r="F175" s="77">
        <f>'Stamdata - Jordentreprise'!E137</f>
        <v>0</v>
      </c>
      <c r="G175" s="77">
        <f>'Stamdata - Jordentreprise'!F137</f>
        <v>0</v>
      </c>
      <c r="H175" s="77">
        <f>'Stamdata - Jordentreprise'!G137</f>
        <v>0</v>
      </c>
      <c r="I175" s="77">
        <f>'Stamdata - Jordentreprise'!H137</f>
        <v>0</v>
      </c>
      <c r="J175" s="77">
        <f>'Stamdata - Jordentreprise'!I137</f>
        <v>0</v>
      </c>
      <c r="K175" s="77">
        <f>'Stamdata - Jordentreprise'!J137</f>
        <v>0</v>
      </c>
    </row>
    <row r="176" spans="2:11" x14ac:dyDescent="0.3">
      <c r="B176" s="685"/>
      <c r="C176" s="90">
        <v>225</v>
      </c>
      <c r="D176" s="72" t="s">
        <v>124</v>
      </c>
      <c r="E176" s="66"/>
      <c r="F176" s="77">
        <f>'Stamdata - Jordentreprise'!E138</f>
        <v>0</v>
      </c>
      <c r="G176" s="77">
        <f>'Stamdata - Jordentreprise'!F138</f>
        <v>0</v>
      </c>
      <c r="H176" s="77">
        <f>'Stamdata - Jordentreprise'!G138</f>
        <v>0</v>
      </c>
      <c r="I176" s="77">
        <f>'Stamdata - Jordentreprise'!H138</f>
        <v>0</v>
      </c>
      <c r="J176" s="77">
        <f>'Stamdata - Jordentreprise'!I138</f>
        <v>0</v>
      </c>
      <c r="K176" s="77">
        <f>'Stamdata - Jordentreprise'!J138</f>
        <v>0</v>
      </c>
    </row>
    <row r="177" spans="2:11" x14ac:dyDescent="0.3">
      <c r="B177" s="685"/>
      <c r="C177" s="90">
        <v>250</v>
      </c>
      <c r="D177" s="72" t="s">
        <v>124</v>
      </c>
      <c r="E177" s="66"/>
      <c r="F177" s="77">
        <f>'Stamdata - Jordentreprise'!E139</f>
        <v>0</v>
      </c>
      <c r="G177" s="77">
        <f>'Stamdata - Jordentreprise'!F139</f>
        <v>0</v>
      </c>
      <c r="H177" s="77">
        <f>'Stamdata - Jordentreprise'!G139</f>
        <v>0</v>
      </c>
      <c r="I177" s="77">
        <f>'Stamdata - Jordentreprise'!H139</f>
        <v>0</v>
      </c>
      <c r="J177" s="77">
        <f>'Stamdata - Jordentreprise'!I139</f>
        <v>0</v>
      </c>
      <c r="K177" s="77">
        <f>'Stamdata - Jordentreprise'!J139</f>
        <v>0</v>
      </c>
    </row>
    <row r="178" spans="2:11" x14ac:dyDescent="0.3">
      <c r="B178" s="685"/>
      <c r="C178" s="90">
        <v>280</v>
      </c>
      <c r="D178" s="72" t="s">
        <v>124</v>
      </c>
      <c r="E178" s="66"/>
      <c r="F178" s="77">
        <f>'Stamdata - Jordentreprise'!E140</f>
        <v>0</v>
      </c>
      <c r="G178" s="77">
        <f>'Stamdata - Jordentreprise'!F140</f>
        <v>0</v>
      </c>
      <c r="H178" s="77">
        <f>'Stamdata - Jordentreprise'!G140</f>
        <v>0</v>
      </c>
      <c r="I178" s="77">
        <f>'Stamdata - Jordentreprise'!H140</f>
        <v>0</v>
      </c>
      <c r="J178" s="77">
        <f>'Stamdata - Jordentreprise'!I140</f>
        <v>0</v>
      </c>
      <c r="K178" s="77">
        <f>'Stamdata - Jordentreprise'!J140</f>
        <v>0</v>
      </c>
    </row>
    <row r="179" spans="2:11" x14ac:dyDescent="0.3">
      <c r="B179" s="685"/>
      <c r="C179" s="90">
        <v>315</v>
      </c>
      <c r="D179" s="72" t="s">
        <v>124</v>
      </c>
      <c r="E179" s="66"/>
      <c r="F179" s="77">
        <f>'Stamdata - Jordentreprise'!E141</f>
        <v>0</v>
      </c>
      <c r="G179" s="77">
        <f>'Stamdata - Jordentreprise'!F141</f>
        <v>0</v>
      </c>
      <c r="H179" s="77">
        <f>'Stamdata - Jordentreprise'!G141</f>
        <v>0</v>
      </c>
      <c r="I179" s="77">
        <f>'Stamdata - Jordentreprise'!H141</f>
        <v>0</v>
      </c>
      <c r="J179" s="77">
        <f>'Stamdata - Jordentreprise'!I141</f>
        <v>0</v>
      </c>
      <c r="K179" s="77">
        <f>'Stamdata - Jordentreprise'!J141</f>
        <v>0</v>
      </c>
    </row>
    <row r="180" spans="2:11" x14ac:dyDescent="0.3">
      <c r="B180" s="685"/>
      <c r="C180" s="90">
        <v>355</v>
      </c>
      <c r="D180" s="72" t="s">
        <v>124</v>
      </c>
      <c r="E180" s="66"/>
      <c r="F180" s="77">
        <f>'Stamdata - Jordentreprise'!E142</f>
        <v>0</v>
      </c>
      <c r="G180" s="77">
        <f>'Stamdata - Jordentreprise'!F142</f>
        <v>0</v>
      </c>
      <c r="H180" s="77">
        <f>'Stamdata - Jordentreprise'!G142</f>
        <v>0</v>
      </c>
      <c r="I180" s="77">
        <f>'Stamdata - Jordentreprise'!H142</f>
        <v>0</v>
      </c>
      <c r="J180" s="77">
        <f>'Stamdata - Jordentreprise'!I142</f>
        <v>0</v>
      </c>
      <c r="K180" s="77">
        <f>'Stamdata - Jordentreprise'!J142</f>
        <v>0</v>
      </c>
    </row>
    <row r="181" spans="2:11" x14ac:dyDescent="0.3">
      <c r="B181" s="685"/>
      <c r="C181" s="90">
        <v>400</v>
      </c>
      <c r="D181" s="72" t="s">
        <v>124</v>
      </c>
      <c r="E181" s="66"/>
      <c r="F181" s="77">
        <f>'Stamdata - Jordentreprise'!E143</f>
        <v>0</v>
      </c>
      <c r="G181" s="77">
        <f>'Stamdata - Jordentreprise'!F143</f>
        <v>0</v>
      </c>
      <c r="H181" s="77">
        <f>'Stamdata - Jordentreprise'!G143</f>
        <v>0</v>
      </c>
      <c r="I181" s="77">
        <f>'Stamdata - Jordentreprise'!H143</f>
        <v>0</v>
      </c>
      <c r="J181" s="77">
        <f>'Stamdata - Jordentreprise'!I143</f>
        <v>0</v>
      </c>
      <c r="K181" s="77">
        <f>'Stamdata - Jordentreprise'!J143</f>
        <v>0</v>
      </c>
    </row>
    <row r="182" spans="2:11" x14ac:dyDescent="0.3">
      <c r="B182" s="685"/>
      <c r="C182" s="90">
        <v>450</v>
      </c>
      <c r="D182" s="72" t="s">
        <v>124</v>
      </c>
      <c r="E182" s="66"/>
      <c r="F182" s="77">
        <f>'Stamdata - Jordentreprise'!E144</f>
        <v>0</v>
      </c>
      <c r="G182" s="77">
        <f>'Stamdata - Jordentreprise'!F144</f>
        <v>0</v>
      </c>
      <c r="H182" s="77">
        <f>'Stamdata - Jordentreprise'!G144</f>
        <v>0</v>
      </c>
      <c r="I182" s="77">
        <f>'Stamdata - Jordentreprise'!H144</f>
        <v>0</v>
      </c>
      <c r="J182" s="77">
        <f>'Stamdata - Jordentreprise'!I144</f>
        <v>0</v>
      </c>
      <c r="K182" s="77">
        <f>'Stamdata - Jordentreprise'!J144</f>
        <v>0</v>
      </c>
    </row>
    <row r="183" spans="2:11" x14ac:dyDescent="0.3">
      <c r="B183" s="685"/>
      <c r="C183" s="90">
        <v>500</v>
      </c>
      <c r="D183" s="72" t="s">
        <v>124</v>
      </c>
      <c r="E183" s="66"/>
      <c r="F183" s="77">
        <f>'Stamdata - Jordentreprise'!E145</f>
        <v>0</v>
      </c>
      <c r="G183" s="77">
        <f>'Stamdata - Jordentreprise'!F145</f>
        <v>0</v>
      </c>
      <c r="H183" s="77">
        <f>'Stamdata - Jordentreprise'!G145</f>
        <v>0</v>
      </c>
      <c r="I183" s="77">
        <f>'Stamdata - Jordentreprise'!H145</f>
        <v>0</v>
      </c>
      <c r="J183" s="77">
        <f>'Stamdata - Jordentreprise'!I145</f>
        <v>0</v>
      </c>
      <c r="K183" s="77">
        <f>'Stamdata - Jordentreprise'!J145</f>
        <v>0</v>
      </c>
    </row>
    <row r="184" spans="2:11" x14ac:dyDescent="0.3">
      <c r="B184" s="39"/>
      <c r="C184" s="90">
        <v>560</v>
      </c>
      <c r="D184" s="72" t="s">
        <v>124</v>
      </c>
      <c r="E184" s="66"/>
      <c r="F184" s="77">
        <f>'Stamdata - Jordentreprise'!E146</f>
        <v>0</v>
      </c>
      <c r="G184" s="77">
        <f>'Stamdata - Jordentreprise'!F146</f>
        <v>0</v>
      </c>
      <c r="H184" s="77">
        <f>'Stamdata - Jordentreprise'!G146</f>
        <v>0</v>
      </c>
      <c r="I184" s="77">
        <f>'Stamdata - Jordentreprise'!H146</f>
        <v>0</v>
      </c>
      <c r="J184" s="77">
        <f>'Stamdata - Jordentreprise'!I146</f>
        <v>0</v>
      </c>
      <c r="K184" s="77">
        <f>'Stamdata - Jordentreprise'!J146</f>
        <v>0</v>
      </c>
    </row>
    <row r="185" spans="2:11" x14ac:dyDescent="0.3">
      <c r="B185" s="39"/>
      <c r="C185" s="90">
        <v>630</v>
      </c>
      <c r="D185" s="72" t="s">
        <v>124</v>
      </c>
      <c r="E185" s="66"/>
      <c r="F185" s="77">
        <f>'Stamdata - Jordentreprise'!E147</f>
        <v>0</v>
      </c>
      <c r="G185" s="77">
        <f>'Stamdata - Jordentreprise'!F147</f>
        <v>0</v>
      </c>
      <c r="H185" s="77">
        <f>'Stamdata - Jordentreprise'!G147</f>
        <v>0</v>
      </c>
      <c r="I185" s="77">
        <f>'Stamdata - Jordentreprise'!H147</f>
        <v>0</v>
      </c>
      <c r="J185" s="77">
        <f>'Stamdata - Jordentreprise'!I147</f>
        <v>0</v>
      </c>
      <c r="K185" s="77">
        <f>'Stamdata - Jordentreprise'!J147</f>
        <v>0</v>
      </c>
    </row>
    <row r="186" spans="2:11" x14ac:dyDescent="0.3">
      <c r="B186" s="39"/>
      <c r="C186" s="91">
        <v>710</v>
      </c>
      <c r="D186" s="92" t="s">
        <v>124</v>
      </c>
      <c r="E186" s="93"/>
      <c r="F186" s="77">
        <f>'Stamdata - Jordentreprise'!E148</f>
        <v>0</v>
      </c>
      <c r="G186" s="77">
        <f>'Stamdata - Jordentreprise'!F148</f>
        <v>0</v>
      </c>
      <c r="H186" s="77">
        <f>'Stamdata - Jordentreprise'!G148</f>
        <v>0</v>
      </c>
      <c r="I186" s="77">
        <f>'Stamdata - Jordentreprise'!H148</f>
        <v>0</v>
      </c>
      <c r="J186" s="77">
        <f>'Stamdata - Jordentreprise'!I148</f>
        <v>0</v>
      </c>
      <c r="K186" s="77">
        <f>'Stamdata - Jordentreprise'!J148</f>
        <v>0</v>
      </c>
    </row>
    <row r="187" spans="2:11" ht="14.25" customHeight="1" x14ac:dyDescent="0.3">
      <c r="B187" s="39"/>
      <c r="F187" s="5"/>
    </row>
    <row r="188" spans="2:11" x14ac:dyDescent="0.3">
      <c r="B188" s="457"/>
      <c r="F188" s="5"/>
    </row>
    <row r="189" spans="2:11" ht="15" thickBot="1" x14ac:dyDescent="0.35">
      <c r="B189" s="457"/>
      <c r="C189" s="328" t="s">
        <v>102</v>
      </c>
      <c r="D189" s="328" t="s">
        <v>103</v>
      </c>
      <c r="E189" s="328" t="s">
        <v>109</v>
      </c>
      <c r="F189" s="328" t="s">
        <v>460</v>
      </c>
      <c r="G189" s="328" t="s">
        <v>461</v>
      </c>
      <c r="H189" s="328" t="s">
        <v>462</v>
      </c>
      <c r="I189" s="328" t="s">
        <v>534</v>
      </c>
    </row>
    <row r="190" spans="2:11" x14ac:dyDescent="0.3">
      <c r="B190" s="457"/>
      <c r="C190" s="286" t="s">
        <v>467</v>
      </c>
      <c r="D190" s="329" t="s">
        <v>76</v>
      </c>
      <c r="E190" s="330"/>
      <c r="F190" s="331">
        <f>'Stamdata - Jordentreprise'!E154*$D$151</f>
        <v>0</v>
      </c>
      <c r="G190" s="331">
        <f>'Stamdata - Jordentreprise'!F154*$D$151</f>
        <v>0</v>
      </c>
      <c r="H190" s="331">
        <f>'Stamdata - Jordentreprise'!G154*$D$151</f>
        <v>0</v>
      </c>
      <c r="I190" s="506">
        <f>Jord_Huller_CAPEX[[#This Row],[Ubefæstet areal]]*$D$165+Jord_Huller_CAPEX[[#This Row],[Flise befæstet areal]]*$E$165+Jord_Huller_CAPEX[[#This Row],[Asfalt areal]]*$F$165</f>
        <v>0</v>
      </c>
    </row>
    <row r="191" spans="2:11" x14ac:dyDescent="0.3">
      <c r="B191" s="457"/>
      <c r="C191" s="288" t="s">
        <v>432</v>
      </c>
      <c r="D191" s="459" t="s">
        <v>76</v>
      </c>
      <c r="E191" s="461"/>
      <c r="F191" s="334">
        <f>'Stamdata - Jordentreprise'!E155</f>
        <v>0</v>
      </c>
      <c r="G191" s="334">
        <f>'Stamdata - Jordentreprise'!F155</f>
        <v>0</v>
      </c>
      <c r="H191" s="334">
        <f>'Stamdata - Jordentreprise'!G155</f>
        <v>0</v>
      </c>
      <c r="I191" s="506">
        <f>Jord_Huller_CAPEX[[#This Row],[Ubefæstet areal]]*$D$165+Jord_Huller_CAPEX[[#This Row],[Flise befæstet areal]]*$E$165+Jord_Huller_CAPEX[[#This Row],[Asfalt areal]]*$F$165</f>
        <v>0</v>
      </c>
    </row>
    <row r="192" spans="2:11" x14ac:dyDescent="0.3">
      <c r="B192" s="457"/>
      <c r="C192" s="457"/>
      <c r="D192" s="457"/>
      <c r="E192" s="457"/>
      <c r="F192" s="457"/>
      <c r="G192" s="457"/>
      <c r="H192" s="457"/>
      <c r="I192" s="457"/>
      <c r="J192" s="457"/>
    </row>
    <row r="193" spans="2:11" x14ac:dyDescent="0.3">
      <c r="B193" s="457"/>
      <c r="C193" s="457"/>
      <c r="D193" s="457"/>
      <c r="E193" s="457"/>
      <c r="F193" s="457"/>
      <c r="G193" s="457"/>
      <c r="H193" s="457"/>
      <c r="I193" s="457"/>
      <c r="J193" s="457"/>
    </row>
    <row r="194" spans="2:11" x14ac:dyDescent="0.3">
      <c r="B194" s="457"/>
      <c r="C194" s="457"/>
      <c r="D194" s="457"/>
      <c r="E194" s="457"/>
      <c r="F194" s="457"/>
      <c r="G194" s="457"/>
      <c r="H194" s="457"/>
      <c r="I194" s="457"/>
      <c r="J194" s="457"/>
    </row>
    <row r="195" spans="2:11" x14ac:dyDescent="0.3">
      <c r="B195" s="457"/>
      <c r="F195" s="5"/>
      <c r="G195" s="492"/>
    </row>
    <row r="196" spans="2:11" x14ac:dyDescent="0.3">
      <c r="B196" s="457"/>
      <c r="F196" s="5"/>
    </row>
    <row r="197" spans="2:11" x14ac:dyDescent="0.3">
      <c r="B197" s="457"/>
      <c r="F197" s="5"/>
    </row>
    <row r="198" spans="2:11" x14ac:dyDescent="0.3">
      <c r="B198" s="457"/>
      <c r="F198" s="5"/>
    </row>
    <row r="199" spans="2:11" x14ac:dyDescent="0.3">
      <c r="B199" s="457"/>
      <c r="F199" s="5"/>
    </row>
    <row r="200" spans="2:11" x14ac:dyDescent="0.3">
      <c r="B200" s="457"/>
      <c r="F200" s="680" t="s">
        <v>83</v>
      </c>
      <c r="G200" s="680"/>
      <c r="H200" s="680"/>
      <c r="I200" s="681" t="s">
        <v>84</v>
      </c>
      <c r="J200" s="681"/>
      <c r="K200" s="681"/>
    </row>
    <row r="201" spans="2:11" ht="15" thickBot="1" x14ac:dyDescent="0.35">
      <c r="B201" s="457"/>
      <c r="F201" s="480">
        <v>4</v>
      </c>
      <c r="G201" s="480">
        <v>5</v>
      </c>
      <c r="H201" s="480">
        <v>6</v>
      </c>
      <c r="I201" s="458">
        <v>7</v>
      </c>
      <c r="J201" s="458">
        <v>8</v>
      </c>
      <c r="K201" s="458">
        <v>9</v>
      </c>
    </row>
    <row r="202" spans="2:11" ht="15.75" customHeight="1" thickBot="1" x14ac:dyDescent="0.35">
      <c r="B202" s="682" t="s">
        <v>529</v>
      </c>
      <c r="C202" s="95" t="s">
        <v>102</v>
      </c>
      <c r="D202" s="95" t="s">
        <v>103</v>
      </c>
      <c r="E202" s="95" t="s">
        <v>109</v>
      </c>
      <c r="F202" s="96" t="s">
        <v>132</v>
      </c>
      <c r="G202" s="96" t="s">
        <v>133</v>
      </c>
      <c r="H202" s="97" t="s">
        <v>134</v>
      </c>
      <c r="I202" s="96" t="s">
        <v>131</v>
      </c>
      <c r="J202" s="96" t="s">
        <v>135</v>
      </c>
      <c r="K202" s="98" t="s">
        <v>168</v>
      </c>
    </row>
    <row r="203" spans="2:11" x14ac:dyDescent="0.3">
      <c r="B203" s="682"/>
      <c r="C203" s="470" t="s">
        <v>477</v>
      </c>
      <c r="D203" s="77" t="s">
        <v>112</v>
      </c>
      <c r="E203" s="77"/>
      <c r="F203" s="477">
        <f>IF(Gravearbejde_Svejsehuller[[#This Row],[Kommentar]]="Hovedledning",VLOOKUP(Gravearbejde_Svejsehuller[[#This Row],[Mål]],Smed_erfaringstal[],6,FALSE),0)*$F$191</f>
        <v>0</v>
      </c>
      <c r="G203" s="477">
        <f>IF(Gravearbejde_Svejsehuller[[#This Row],[Kommentar]]="Hovedledning",VLOOKUP(Gravearbejde_Svejsehuller[[#This Row],[Mål]],Smed_erfaringstal[],6,FALSE),0)*$G$191</f>
        <v>0</v>
      </c>
      <c r="H203" s="477">
        <f>IF(Gravearbejde_Svejsehuller[[#This Row],[Kommentar]]="Hovedledning",VLOOKUP(Gravearbejde_Svejsehuller[[#This Row],[Mål]],Smed_erfaringstal[],6,FALSE),0)*$H$191</f>
        <v>0</v>
      </c>
      <c r="I203" s="477">
        <f>IF(Gravearbejde_Svejsehuller[[#This Row],[Kommentar]]="Hovedledning",VLOOKUP(Gravearbejde_Svejsehuller[[#This Row],[Mål]],Smed_erfaringstal[],6,FALSE),0)*$F$191</f>
        <v>0</v>
      </c>
      <c r="J203" s="477">
        <f>IF(Gravearbejde_Svejsehuller[[#This Row],[Kommentar]]="Hovedledning",VLOOKUP(Gravearbejde_Svejsehuller[[#This Row],[Mål]],Smed_erfaringstal[],6,FALSE),0)*$G$191</f>
        <v>0</v>
      </c>
      <c r="K203" s="477">
        <f>IF(Gravearbejde_Svejsehuller[[#This Row],[Kommentar]]="Hovedledning",VLOOKUP(Gravearbejde_Svejsehuller[[#This Row],[Mål]],Smed_erfaringstal[],6,FALSE),0)*$H$191</f>
        <v>0</v>
      </c>
    </row>
    <row r="204" spans="2:11" x14ac:dyDescent="0.3">
      <c r="B204" s="682"/>
      <c r="C204" s="470" t="s">
        <v>511</v>
      </c>
      <c r="D204" s="77" t="s">
        <v>112</v>
      </c>
      <c r="E204" s="77"/>
      <c r="F204" s="477">
        <f>IF(Gravearbejde_Svejsehuller[[#This Row],[Kommentar]]="Hovedledning",VLOOKUP(Gravearbejde_Svejsehuller[[#This Row],[Mål]],Smed_erfaringstal[],6,FALSE),0)*$F$191</f>
        <v>0</v>
      </c>
      <c r="G204" s="477">
        <f>IF(Gravearbejde_Svejsehuller[[#This Row],[Kommentar]]="Hovedledning",VLOOKUP(Gravearbejde_Svejsehuller[[#This Row],[Mål]],Smed_erfaringstal[],6,FALSE),0)*$G$191</f>
        <v>0</v>
      </c>
      <c r="H204" s="477">
        <f>IF(Gravearbejde_Svejsehuller[[#This Row],[Kommentar]]="Hovedledning",VLOOKUP(Gravearbejde_Svejsehuller[[#This Row],[Mål]],Smed_erfaringstal[],6,FALSE),0)*$H$191</f>
        <v>0</v>
      </c>
      <c r="I204" s="477">
        <f>IF(Gravearbejde_Svejsehuller[[#This Row],[Kommentar]]="Hovedledning",VLOOKUP(Gravearbejde_Svejsehuller[[#This Row],[Mål]],Smed_erfaringstal[],6,FALSE),0)*$F$191</f>
        <v>0</v>
      </c>
      <c r="J204" s="477">
        <f>IF(Gravearbejde_Svejsehuller[[#This Row],[Kommentar]]="Hovedledning",VLOOKUP(Gravearbejde_Svejsehuller[[#This Row],[Mål]],Smed_erfaringstal[],6,FALSE),0)*$G$191</f>
        <v>0</v>
      </c>
      <c r="K204" s="477">
        <f>IF(Gravearbejde_Svejsehuller[[#This Row],[Kommentar]]="Hovedledning",VLOOKUP(Gravearbejde_Svejsehuller[[#This Row],[Mål]],Smed_erfaringstal[],6,FALSE),0)*$H$191</f>
        <v>0</v>
      </c>
    </row>
    <row r="205" spans="2:11" x14ac:dyDescent="0.3">
      <c r="B205" s="682"/>
      <c r="C205" s="470" t="s">
        <v>63</v>
      </c>
      <c r="D205" s="77" t="s">
        <v>112</v>
      </c>
      <c r="E205" s="77"/>
      <c r="F205" s="477">
        <f>IF(Gravearbejde_Svejsehuller[[#This Row],[Kommentar]]="Hovedledning",VLOOKUP(Gravearbejde_Svejsehuller[[#This Row],[Mål]],Smed_erfaringstal[],6,FALSE),0)*$F$191</f>
        <v>0</v>
      </c>
      <c r="G205" s="477">
        <f>IF(Gravearbejde_Svejsehuller[[#This Row],[Kommentar]]="Hovedledning",VLOOKUP(Gravearbejde_Svejsehuller[[#This Row],[Mål]],Smed_erfaringstal[],6,FALSE),0)*$G$191</f>
        <v>0</v>
      </c>
      <c r="H205" s="477">
        <f>IF(Gravearbejde_Svejsehuller[[#This Row],[Kommentar]]="Hovedledning",VLOOKUP(Gravearbejde_Svejsehuller[[#This Row],[Mål]],Smed_erfaringstal[],6,FALSE),0)*$H$191</f>
        <v>0</v>
      </c>
      <c r="I205" s="477">
        <f>IF(Gravearbejde_Svejsehuller[[#This Row],[Kommentar]]="Hovedledning",VLOOKUP(Gravearbejde_Svejsehuller[[#This Row],[Mål]],Smed_erfaringstal[],6,FALSE),0)*$F$191</f>
        <v>0</v>
      </c>
      <c r="J205" s="477">
        <f>IF(Gravearbejde_Svejsehuller[[#This Row],[Kommentar]]="Hovedledning",VLOOKUP(Gravearbejde_Svejsehuller[[#This Row],[Mål]],Smed_erfaringstal[],6,FALSE),0)*$G$191</f>
        <v>0</v>
      </c>
      <c r="K205" s="477">
        <f>IF(Gravearbejde_Svejsehuller[[#This Row],[Kommentar]]="Hovedledning",VLOOKUP(Gravearbejde_Svejsehuller[[#This Row],[Mål]],Smed_erfaringstal[],6,FALSE),0)*$H$191</f>
        <v>0</v>
      </c>
    </row>
    <row r="206" spans="2:11" x14ac:dyDescent="0.3">
      <c r="B206" s="682"/>
      <c r="C206" s="470" t="s">
        <v>512</v>
      </c>
      <c r="D206" s="77" t="s">
        <v>112</v>
      </c>
      <c r="E206" s="77"/>
      <c r="F206" s="477">
        <f>IF(Gravearbejde_Svejsehuller[[#This Row],[Kommentar]]="Hovedledning",VLOOKUP(Gravearbejde_Svejsehuller[[#This Row],[Mål]],Smed_erfaringstal[],6,FALSE),0)*$F$191</f>
        <v>0</v>
      </c>
      <c r="G206" s="477">
        <f>IF(Gravearbejde_Svejsehuller[[#This Row],[Kommentar]]="Hovedledning",VLOOKUP(Gravearbejde_Svejsehuller[[#This Row],[Mål]],Smed_erfaringstal[],6,FALSE),0)*$G$191</f>
        <v>0</v>
      </c>
      <c r="H206" s="477">
        <f>IF(Gravearbejde_Svejsehuller[[#This Row],[Kommentar]]="Hovedledning",VLOOKUP(Gravearbejde_Svejsehuller[[#This Row],[Mål]],Smed_erfaringstal[],6,FALSE),0)*$H$191</f>
        <v>0</v>
      </c>
      <c r="I206" s="477">
        <f>IF(Gravearbejde_Svejsehuller[[#This Row],[Kommentar]]="Hovedledning",VLOOKUP(Gravearbejde_Svejsehuller[[#This Row],[Mål]],Smed_erfaringstal[],6,FALSE),0)*$F$191</f>
        <v>0</v>
      </c>
      <c r="J206" s="477">
        <f>IF(Gravearbejde_Svejsehuller[[#This Row],[Kommentar]]="Hovedledning",VLOOKUP(Gravearbejde_Svejsehuller[[#This Row],[Mål]],Smed_erfaringstal[],6,FALSE),0)*$G$191</f>
        <v>0</v>
      </c>
      <c r="K206" s="477">
        <f>IF(Gravearbejde_Svejsehuller[[#This Row],[Kommentar]]="Hovedledning",VLOOKUP(Gravearbejde_Svejsehuller[[#This Row],[Mål]],Smed_erfaringstal[],6,FALSE),0)*$H$191</f>
        <v>0</v>
      </c>
    </row>
    <row r="207" spans="2:11" x14ac:dyDescent="0.3">
      <c r="B207" s="682"/>
      <c r="C207" s="470" t="s">
        <v>513</v>
      </c>
      <c r="D207" s="77" t="s">
        <v>112</v>
      </c>
      <c r="E207" s="77"/>
      <c r="F207" s="477">
        <f>IF(Gravearbejde_Svejsehuller[[#This Row],[Kommentar]]="Hovedledning",VLOOKUP(Gravearbejde_Svejsehuller[[#This Row],[Mål]],Smed_erfaringstal[],6,FALSE),0)*$F$191</f>
        <v>0</v>
      </c>
      <c r="G207" s="477">
        <f>IF(Gravearbejde_Svejsehuller[[#This Row],[Kommentar]]="Hovedledning",VLOOKUP(Gravearbejde_Svejsehuller[[#This Row],[Mål]],Smed_erfaringstal[],6,FALSE),0)*$G$191</f>
        <v>0</v>
      </c>
      <c r="H207" s="477">
        <f>IF(Gravearbejde_Svejsehuller[[#This Row],[Kommentar]]="Hovedledning",VLOOKUP(Gravearbejde_Svejsehuller[[#This Row],[Mål]],Smed_erfaringstal[],6,FALSE),0)*$H$191</f>
        <v>0</v>
      </c>
      <c r="I207" s="477">
        <f>IF(Gravearbejde_Svejsehuller[[#This Row],[Kommentar]]="Hovedledning",VLOOKUP(Gravearbejde_Svejsehuller[[#This Row],[Mål]],Smed_erfaringstal[],6,FALSE),0)*$F$191</f>
        <v>0</v>
      </c>
      <c r="J207" s="477">
        <f>IF(Gravearbejde_Svejsehuller[[#This Row],[Kommentar]]="Hovedledning",VLOOKUP(Gravearbejde_Svejsehuller[[#This Row],[Mål]],Smed_erfaringstal[],6,FALSE),0)*$G$191</f>
        <v>0</v>
      </c>
      <c r="K207" s="477">
        <f>IF(Gravearbejde_Svejsehuller[[#This Row],[Kommentar]]="Hovedledning",VLOOKUP(Gravearbejde_Svejsehuller[[#This Row],[Mål]],Smed_erfaringstal[],6,FALSE),0)*$H$191</f>
        <v>0</v>
      </c>
    </row>
    <row r="208" spans="2:11" x14ac:dyDescent="0.3">
      <c r="B208" s="682"/>
      <c r="C208" s="470" t="s">
        <v>514</v>
      </c>
      <c r="D208" s="77" t="s">
        <v>112</v>
      </c>
      <c r="E208" s="77"/>
      <c r="F208" s="477">
        <f>IF(Gravearbejde_Svejsehuller[[#This Row],[Kommentar]]="Hovedledning",VLOOKUP(Gravearbejde_Svejsehuller[[#This Row],[Mål]],Smed_erfaringstal[],6,FALSE),0)*$F$191</f>
        <v>0</v>
      </c>
      <c r="G208" s="477">
        <f>IF(Gravearbejde_Svejsehuller[[#This Row],[Kommentar]]="Hovedledning",VLOOKUP(Gravearbejde_Svejsehuller[[#This Row],[Mål]],Smed_erfaringstal[],6,FALSE),0)*$G$191</f>
        <v>0</v>
      </c>
      <c r="H208" s="477">
        <f>IF(Gravearbejde_Svejsehuller[[#This Row],[Kommentar]]="Hovedledning",VLOOKUP(Gravearbejde_Svejsehuller[[#This Row],[Mål]],Smed_erfaringstal[],6,FALSE),0)*$H$191</f>
        <v>0</v>
      </c>
      <c r="I208" s="477">
        <f>IF(Gravearbejde_Svejsehuller[[#This Row],[Kommentar]]="Hovedledning",VLOOKUP(Gravearbejde_Svejsehuller[[#This Row],[Mål]],Smed_erfaringstal[],6,FALSE),0)*$F$191</f>
        <v>0</v>
      </c>
      <c r="J208" s="477">
        <f>IF(Gravearbejde_Svejsehuller[[#This Row],[Kommentar]]="Hovedledning",VLOOKUP(Gravearbejde_Svejsehuller[[#This Row],[Mål]],Smed_erfaringstal[],6,FALSE),0)*$G$191</f>
        <v>0</v>
      </c>
      <c r="K208" s="477">
        <f>IF(Gravearbejde_Svejsehuller[[#This Row],[Kommentar]]="Hovedledning",VLOOKUP(Gravearbejde_Svejsehuller[[#This Row],[Mål]],Smed_erfaringstal[],6,FALSE),0)*$H$191</f>
        <v>0</v>
      </c>
    </row>
    <row r="209" spans="2:11" x14ac:dyDescent="0.3">
      <c r="B209" s="682"/>
      <c r="C209" s="470" t="s">
        <v>515</v>
      </c>
      <c r="D209" s="77" t="s">
        <v>112</v>
      </c>
      <c r="E209" s="77"/>
      <c r="F209" s="477">
        <f>IF(Gravearbejde_Svejsehuller[[#This Row],[Kommentar]]="Hovedledning",VLOOKUP(Gravearbejde_Svejsehuller[[#This Row],[Mål]],Smed_erfaringstal[],6,FALSE),0)*$F$191</f>
        <v>0</v>
      </c>
      <c r="G209" s="477">
        <f>IF(Gravearbejde_Svejsehuller[[#This Row],[Kommentar]]="Hovedledning",VLOOKUP(Gravearbejde_Svejsehuller[[#This Row],[Mål]],Smed_erfaringstal[],6,FALSE),0)*$G$191</f>
        <v>0</v>
      </c>
      <c r="H209" s="477">
        <f>IF(Gravearbejde_Svejsehuller[[#This Row],[Kommentar]]="Hovedledning",VLOOKUP(Gravearbejde_Svejsehuller[[#This Row],[Mål]],Smed_erfaringstal[],6,FALSE),0)*$H$191</f>
        <v>0</v>
      </c>
      <c r="I209" s="477">
        <f>IF(Gravearbejde_Svejsehuller[[#This Row],[Kommentar]]="Hovedledning",VLOOKUP(Gravearbejde_Svejsehuller[[#This Row],[Mål]],Smed_erfaringstal[],6,FALSE),0)*$F$191</f>
        <v>0</v>
      </c>
      <c r="J209" s="477">
        <f>IF(Gravearbejde_Svejsehuller[[#This Row],[Kommentar]]="Hovedledning",VLOOKUP(Gravearbejde_Svejsehuller[[#This Row],[Mål]],Smed_erfaringstal[],6,FALSE),0)*$G$191</f>
        <v>0</v>
      </c>
      <c r="K209" s="477">
        <f>IF(Gravearbejde_Svejsehuller[[#This Row],[Kommentar]]="Hovedledning",VLOOKUP(Gravearbejde_Svejsehuller[[#This Row],[Mål]],Smed_erfaringstal[],6,FALSE),0)*$H$191</f>
        <v>0</v>
      </c>
    </row>
    <row r="210" spans="2:11" x14ac:dyDescent="0.3">
      <c r="B210" s="682"/>
      <c r="C210" s="470" t="s">
        <v>497</v>
      </c>
      <c r="D210" s="77" t="s">
        <v>112</v>
      </c>
      <c r="E210" s="77" t="s">
        <v>248</v>
      </c>
      <c r="F210" s="477">
        <f>IF(Gravearbejde_Svejsehuller[[#This Row],[Kommentar]]="Hovedledning",VLOOKUP(Gravearbejde_Svejsehuller[[#This Row],[Mål]],Smed_erfaringstal[],6,FALSE),0)*$F$191</f>
        <v>0</v>
      </c>
      <c r="G210" s="477">
        <f>IF(Gravearbejde_Svejsehuller[[#This Row],[Kommentar]]="Hovedledning",VLOOKUP(Gravearbejde_Svejsehuller[[#This Row],[Mål]],Smed_erfaringstal[],6,FALSE),0)*$G$191</f>
        <v>0</v>
      </c>
      <c r="H210" s="477">
        <f>IF(Gravearbejde_Svejsehuller[[#This Row],[Kommentar]]="Hovedledning",VLOOKUP(Gravearbejde_Svejsehuller[[#This Row],[Mål]],Smed_erfaringstal[],6,FALSE),0)*$H$191</f>
        <v>0</v>
      </c>
      <c r="I210" s="477">
        <f>IF(Gravearbejde_Svejsehuller[[#This Row],[Kommentar]]="Hovedledning",VLOOKUP(Gravearbejde_Svejsehuller[[#This Row],[Mål]],Smed_erfaringstal[],6,FALSE),0)*$F$191</f>
        <v>0</v>
      </c>
      <c r="J210" s="477">
        <f>IF(Gravearbejde_Svejsehuller[[#This Row],[Kommentar]]="Hovedledning",VLOOKUP(Gravearbejde_Svejsehuller[[#This Row],[Mål]],Smed_erfaringstal[],6,FALSE),0)*$G$191</f>
        <v>0</v>
      </c>
      <c r="K210" s="477">
        <f>IF(Gravearbejde_Svejsehuller[[#This Row],[Kommentar]]="Hovedledning",VLOOKUP(Gravearbejde_Svejsehuller[[#This Row],[Mål]],Smed_erfaringstal[],6,FALSE),0)*$H$191</f>
        <v>0</v>
      </c>
    </row>
    <row r="211" spans="2:11" x14ac:dyDescent="0.3">
      <c r="B211" s="682"/>
      <c r="C211" s="470" t="s">
        <v>498</v>
      </c>
      <c r="D211" s="77" t="s">
        <v>112</v>
      </c>
      <c r="E211" s="77" t="s">
        <v>248</v>
      </c>
      <c r="F211" s="477">
        <f>IF(Gravearbejde_Svejsehuller[[#This Row],[Kommentar]]="Hovedledning",VLOOKUP(Gravearbejde_Svejsehuller[[#This Row],[Mål]],Smed_erfaringstal[],6,FALSE),0)*$F$191</f>
        <v>0</v>
      </c>
      <c r="G211" s="477">
        <f>IF(Gravearbejde_Svejsehuller[[#This Row],[Kommentar]]="Hovedledning",VLOOKUP(Gravearbejde_Svejsehuller[[#This Row],[Mål]],Smed_erfaringstal[],6,FALSE),0)*$G$191</f>
        <v>0</v>
      </c>
      <c r="H211" s="477">
        <f>IF(Gravearbejde_Svejsehuller[[#This Row],[Kommentar]]="Hovedledning",VLOOKUP(Gravearbejde_Svejsehuller[[#This Row],[Mål]],Smed_erfaringstal[],6,FALSE),0)*$H$191</f>
        <v>0</v>
      </c>
      <c r="I211" s="477">
        <f>IF(Gravearbejde_Svejsehuller[[#This Row],[Kommentar]]="Hovedledning",VLOOKUP(Gravearbejde_Svejsehuller[[#This Row],[Mål]],Smed_erfaringstal[],6,FALSE),0)*$F$191</f>
        <v>0</v>
      </c>
      <c r="J211" s="477">
        <f>IF(Gravearbejde_Svejsehuller[[#This Row],[Kommentar]]="Hovedledning",VLOOKUP(Gravearbejde_Svejsehuller[[#This Row],[Mål]],Smed_erfaringstal[],6,FALSE),0)*$G$191</f>
        <v>0</v>
      </c>
      <c r="K211" s="477">
        <f>IF(Gravearbejde_Svejsehuller[[#This Row],[Kommentar]]="Hovedledning",VLOOKUP(Gravearbejde_Svejsehuller[[#This Row],[Mål]],Smed_erfaringstal[],6,FALSE),0)*$H$191</f>
        <v>0</v>
      </c>
    </row>
    <row r="212" spans="2:11" x14ac:dyDescent="0.3">
      <c r="B212" s="682"/>
      <c r="C212" s="470" t="s">
        <v>499</v>
      </c>
      <c r="D212" s="77" t="s">
        <v>112</v>
      </c>
      <c r="E212" s="77" t="s">
        <v>248</v>
      </c>
      <c r="F212" s="477">
        <f>IF(Gravearbejde_Svejsehuller[[#This Row],[Kommentar]]="Hovedledning",VLOOKUP(Gravearbejde_Svejsehuller[[#This Row],[Mål]],Smed_erfaringstal[],6,FALSE),0)*$F$191</f>
        <v>0</v>
      </c>
      <c r="G212" s="477">
        <f>IF(Gravearbejde_Svejsehuller[[#This Row],[Kommentar]]="Hovedledning",VLOOKUP(Gravearbejde_Svejsehuller[[#This Row],[Mål]],Smed_erfaringstal[],6,FALSE),0)*$G$191</f>
        <v>0</v>
      </c>
      <c r="H212" s="477">
        <f>IF(Gravearbejde_Svejsehuller[[#This Row],[Kommentar]]="Hovedledning",VLOOKUP(Gravearbejde_Svejsehuller[[#This Row],[Mål]],Smed_erfaringstal[],6,FALSE),0)*$H$191</f>
        <v>0</v>
      </c>
      <c r="I212" s="477">
        <f>IF(Gravearbejde_Svejsehuller[[#This Row],[Kommentar]]="Hovedledning",VLOOKUP(Gravearbejde_Svejsehuller[[#This Row],[Mål]],Smed_erfaringstal[],6,FALSE),0)*$F$191</f>
        <v>0</v>
      </c>
      <c r="J212" s="477">
        <f>IF(Gravearbejde_Svejsehuller[[#This Row],[Kommentar]]="Hovedledning",VLOOKUP(Gravearbejde_Svejsehuller[[#This Row],[Mål]],Smed_erfaringstal[],6,FALSE),0)*$G$191</f>
        <v>0</v>
      </c>
      <c r="K212" s="477">
        <f>IF(Gravearbejde_Svejsehuller[[#This Row],[Kommentar]]="Hovedledning",VLOOKUP(Gravearbejde_Svejsehuller[[#This Row],[Mål]],Smed_erfaringstal[],6,FALSE),0)*$H$191</f>
        <v>0</v>
      </c>
    </row>
    <row r="213" spans="2:11" x14ac:dyDescent="0.3">
      <c r="B213" s="682"/>
      <c r="C213" s="470" t="s">
        <v>500</v>
      </c>
      <c r="D213" s="77" t="s">
        <v>112</v>
      </c>
      <c r="E213" s="77" t="s">
        <v>248</v>
      </c>
      <c r="F213" s="477">
        <f>IF(Gravearbejde_Svejsehuller[[#This Row],[Kommentar]]="Hovedledning",VLOOKUP(Gravearbejde_Svejsehuller[[#This Row],[Mål]],Smed_erfaringstal[],6,FALSE),0)*$F$191</f>
        <v>0</v>
      </c>
      <c r="G213" s="477">
        <f>IF(Gravearbejde_Svejsehuller[[#This Row],[Kommentar]]="Hovedledning",VLOOKUP(Gravearbejde_Svejsehuller[[#This Row],[Mål]],Smed_erfaringstal[],6,FALSE),0)*$G$191</f>
        <v>0</v>
      </c>
      <c r="H213" s="477">
        <f>IF(Gravearbejde_Svejsehuller[[#This Row],[Kommentar]]="Hovedledning",VLOOKUP(Gravearbejde_Svejsehuller[[#This Row],[Mål]],Smed_erfaringstal[],6,FALSE),0)*$H$191</f>
        <v>0</v>
      </c>
      <c r="I213" s="477">
        <f>IF(Gravearbejde_Svejsehuller[[#This Row],[Kommentar]]="Hovedledning",VLOOKUP(Gravearbejde_Svejsehuller[[#This Row],[Mål]],Smed_erfaringstal[],6,FALSE),0)*$F$191</f>
        <v>0</v>
      </c>
      <c r="J213" s="477">
        <f>IF(Gravearbejde_Svejsehuller[[#This Row],[Kommentar]]="Hovedledning",VLOOKUP(Gravearbejde_Svejsehuller[[#This Row],[Mål]],Smed_erfaringstal[],6,FALSE),0)*$G$191</f>
        <v>0</v>
      </c>
      <c r="K213" s="477">
        <f>IF(Gravearbejde_Svejsehuller[[#This Row],[Kommentar]]="Hovedledning",VLOOKUP(Gravearbejde_Svejsehuller[[#This Row],[Mål]],Smed_erfaringstal[],6,FALSE),0)*$H$191</f>
        <v>0</v>
      </c>
    </row>
    <row r="214" spans="2:11" x14ac:dyDescent="0.3">
      <c r="B214" s="682"/>
      <c r="C214" s="470" t="s">
        <v>501</v>
      </c>
      <c r="D214" s="77" t="s">
        <v>112</v>
      </c>
      <c r="E214" s="77" t="s">
        <v>248</v>
      </c>
      <c r="F214" s="477">
        <f>IF(Gravearbejde_Svejsehuller[[#This Row],[Kommentar]]="Hovedledning",VLOOKUP(Gravearbejde_Svejsehuller[[#This Row],[Mål]],Smed_erfaringstal[],6,FALSE),0)*$F$191</f>
        <v>0</v>
      </c>
      <c r="G214" s="477">
        <f>IF(Gravearbejde_Svejsehuller[[#This Row],[Kommentar]]="Hovedledning",VLOOKUP(Gravearbejde_Svejsehuller[[#This Row],[Mål]],Smed_erfaringstal[],6,FALSE),0)*$G$191</f>
        <v>0</v>
      </c>
      <c r="H214" s="477">
        <f>IF(Gravearbejde_Svejsehuller[[#This Row],[Kommentar]]="Hovedledning",VLOOKUP(Gravearbejde_Svejsehuller[[#This Row],[Mål]],Smed_erfaringstal[],6,FALSE),0)*$H$191</f>
        <v>0</v>
      </c>
      <c r="I214" s="477">
        <f>IF(Gravearbejde_Svejsehuller[[#This Row],[Kommentar]]="Hovedledning",VLOOKUP(Gravearbejde_Svejsehuller[[#This Row],[Mål]],Smed_erfaringstal[],6,FALSE),0)*$F$191</f>
        <v>0</v>
      </c>
      <c r="J214" s="477">
        <f>IF(Gravearbejde_Svejsehuller[[#This Row],[Kommentar]]="Hovedledning",VLOOKUP(Gravearbejde_Svejsehuller[[#This Row],[Mål]],Smed_erfaringstal[],6,FALSE),0)*$G$191</f>
        <v>0</v>
      </c>
      <c r="K214" s="477">
        <f>IF(Gravearbejde_Svejsehuller[[#This Row],[Kommentar]]="Hovedledning",VLOOKUP(Gravearbejde_Svejsehuller[[#This Row],[Mål]],Smed_erfaringstal[],6,FALSE),0)*$H$191</f>
        <v>0</v>
      </c>
    </row>
    <row r="215" spans="2:11" x14ac:dyDescent="0.3">
      <c r="B215" s="682"/>
      <c r="C215" s="470" t="s">
        <v>502</v>
      </c>
      <c r="D215" s="77" t="s">
        <v>112</v>
      </c>
      <c r="E215" s="77" t="s">
        <v>248</v>
      </c>
      <c r="F215" s="477">
        <f>IF(Gravearbejde_Svejsehuller[[#This Row],[Kommentar]]="Hovedledning",VLOOKUP(Gravearbejde_Svejsehuller[[#This Row],[Mål]],Smed_erfaringstal[],6,FALSE),0)*$F$191</f>
        <v>0</v>
      </c>
      <c r="G215" s="477">
        <f>IF(Gravearbejde_Svejsehuller[[#This Row],[Kommentar]]="Hovedledning",VLOOKUP(Gravearbejde_Svejsehuller[[#This Row],[Mål]],Smed_erfaringstal[],6,FALSE),0)*$G$191</f>
        <v>0</v>
      </c>
      <c r="H215" s="477">
        <f>IF(Gravearbejde_Svejsehuller[[#This Row],[Kommentar]]="Hovedledning",VLOOKUP(Gravearbejde_Svejsehuller[[#This Row],[Mål]],Smed_erfaringstal[],6,FALSE),0)*$H$191</f>
        <v>0</v>
      </c>
      <c r="I215" s="477">
        <f>IF(Gravearbejde_Svejsehuller[[#This Row],[Kommentar]]="Hovedledning",VLOOKUP(Gravearbejde_Svejsehuller[[#This Row],[Mål]],Smed_erfaringstal[],6,FALSE),0)*$F$191</f>
        <v>0</v>
      </c>
      <c r="J215" s="477">
        <f>IF(Gravearbejde_Svejsehuller[[#This Row],[Kommentar]]="Hovedledning",VLOOKUP(Gravearbejde_Svejsehuller[[#This Row],[Mål]],Smed_erfaringstal[],6,FALSE),0)*$G$191</f>
        <v>0</v>
      </c>
      <c r="K215" s="477">
        <f>IF(Gravearbejde_Svejsehuller[[#This Row],[Kommentar]]="Hovedledning",VLOOKUP(Gravearbejde_Svejsehuller[[#This Row],[Mål]],Smed_erfaringstal[],6,FALSE),0)*$H$191</f>
        <v>0</v>
      </c>
    </row>
    <row r="216" spans="2:11" x14ac:dyDescent="0.3">
      <c r="B216" s="682"/>
      <c r="C216" s="470" t="s">
        <v>503</v>
      </c>
      <c r="D216" s="77" t="s">
        <v>112</v>
      </c>
      <c r="E216" s="77" t="s">
        <v>248</v>
      </c>
      <c r="F216" s="477">
        <f>IF(Gravearbejde_Svejsehuller[[#This Row],[Kommentar]]="Hovedledning",VLOOKUP(Gravearbejde_Svejsehuller[[#This Row],[Mål]],Smed_erfaringstal[],6,FALSE),0)*$F$191</f>
        <v>0</v>
      </c>
      <c r="G216" s="477">
        <f>IF(Gravearbejde_Svejsehuller[[#This Row],[Kommentar]]="Hovedledning",VLOOKUP(Gravearbejde_Svejsehuller[[#This Row],[Mål]],Smed_erfaringstal[],6,FALSE),0)*$G$191</f>
        <v>0</v>
      </c>
      <c r="H216" s="477">
        <f>IF(Gravearbejde_Svejsehuller[[#This Row],[Kommentar]]="Hovedledning",VLOOKUP(Gravearbejde_Svejsehuller[[#This Row],[Mål]],Smed_erfaringstal[],6,FALSE),0)*$H$191</f>
        <v>0</v>
      </c>
      <c r="I216" s="477">
        <f>IF(Gravearbejde_Svejsehuller[[#This Row],[Kommentar]]="Hovedledning",VLOOKUP(Gravearbejde_Svejsehuller[[#This Row],[Mål]],Smed_erfaringstal[],6,FALSE),0)*$F$191</f>
        <v>0</v>
      </c>
      <c r="J216" s="477">
        <f>IF(Gravearbejde_Svejsehuller[[#This Row],[Kommentar]]="Hovedledning",VLOOKUP(Gravearbejde_Svejsehuller[[#This Row],[Mål]],Smed_erfaringstal[],6,FALSE),0)*$G$191</f>
        <v>0</v>
      </c>
      <c r="K216" s="477">
        <f>IF(Gravearbejde_Svejsehuller[[#This Row],[Kommentar]]="Hovedledning",VLOOKUP(Gravearbejde_Svejsehuller[[#This Row],[Mål]],Smed_erfaringstal[],6,FALSE),0)*$H$191</f>
        <v>0</v>
      </c>
    </row>
    <row r="217" spans="2:11" x14ac:dyDescent="0.3">
      <c r="B217" s="682"/>
      <c r="C217" s="470" t="s">
        <v>504</v>
      </c>
      <c r="D217" s="77" t="s">
        <v>112</v>
      </c>
      <c r="E217" s="77" t="s">
        <v>248</v>
      </c>
      <c r="F217" s="477">
        <f>IF(Gravearbejde_Svejsehuller[[#This Row],[Kommentar]]="Hovedledning",VLOOKUP(Gravearbejde_Svejsehuller[[#This Row],[Mål]],Smed_erfaringstal[],6,FALSE),0)*$F$191</f>
        <v>0</v>
      </c>
      <c r="G217" s="477">
        <f>IF(Gravearbejde_Svejsehuller[[#This Row],[Kommentar]]="Hovedledning",VLOOKUP(Gravearbejde_Svejsehuller[[#This Row],[Mål]],Smed_erfaringstal[],6,FALSE),0)*$G$191</f>
        <v>0</v>
      </c>
      <c r="H217" s="477">
        <f>IF(Gravearbejde_Svejsehuller[[#This Row],[Kommentar]]="Hovedledning",VLOOKUP(Gravearbejde_Svejsehuller[[#This Row],[Mål]],Smed_erfaringstal[],6,FALSE),0)*$H$191</f>
        <v>0</v>
      </c>
      <c r="I217" s="477">
        <f>IF(Gravearbejde_Svejsehuller[[#This Row],[Kommentar]]="Hovedledning",VLOOKUP(Gravearbejde_Svejsehuller[[#This Row],[Mål]],Smed_erfaringstal[],6,FALSE),0)*$F$191</f>
        <v>0</v>
      </c>
      <c r="J217" s="477">
        <f>IF(Gravearbejde_Svejsehuller[[#This Row],[Kommentar]]="Hovedledning",VLOOKUP(Gravearbejde_Svejsehuller[[#This Row],[Mål]],Smed_erfaringstal[],6,FALSE),0)*$G$191</f>
        <v>0</v>
      </c>
      <c r="K217" s="477">
        <f>IF(Gravearbejde_Svejsehuller[[#This Row],[Kommentar]]="Hovedledning",VLOOKUP(Gravearbejde_Svejsehuller[[#This Row],[Mål]],Smed_erfaringstal[],6,FALSE),0)*$H$191</f>
        <v>0</v>
      </c>
    </row>
    <row r="218" spans="2:11" x14ac:dyDescent="0.3">
      <c r="B218" s="682"/>
      <c r="C218" s="470" t="s">
        <v>505</v>
      </c>
      <c r="D218" s="77" t="s">
        <v>112</v>
      </c>
      <c r="E218" s="77" t="s">
        <v>248</v>
      </c>
      <c r="F218" s="477">
        <f>IF(Gravearbejde_Svejsehuller[[#This Row],[Kommentar]]="Hovedledning",VLOOKUP(Gravearbejde_Svejsehuller[[#This Row],[Mål]],Smed_erfaringstal[],6,FALSE),0)*$F$191</f>
        <v>0</v>
      </c>
      <c r="G218" s="477">
        <f>IF(Gravearbejde_Svejsehuller[[#This Row],[Kommentar]]="Hovedledning",VLOOKUP(Gravearbejde_Svejsehuller[[#This Row],[Mål]],Smed_erfaringstal[],6,FALSE),0)*$G$191</f>
        <v>0</v>
      </c>
      <c r="H218" s="477">
        <f>IF(Gravearbejde_Svejsehuller[[#This Row],[Kommentar]]="Hovedledning",VLOOKUP(Gravearbejde_Svejsehuller[[#This Row],[Mål]],Smed_erfaringstal[],6,FALSE),0)*$H$191</f>
        <v>0</v>
      </c>
      <c r="I218" s="477">
        <f>IF(Gravearbejde_Svejsehuller[[#This Row],[Kommentar]]="Hovedledning",VLOOKUP(Gravearbejde_Svejsehuller[[#This Row],[Mål]],Smed_erfaringstal[],6,FALSE),0)*$F$191</f>
        <v>0</v>
      </c>
      <c r="J218" s="477">
        <f>IF(Gravearbejde_Svejsehuller[[#This Row],[Kommentar]]="Hovedledning",VLOOKUP(Gravearbejde_Svejsehuller[[#This Row],[Mål]],Smed_erfaringstal[],6,FALSE),0)*$G$191</f>
        <v>0</v>
      </c>
      <c r="K218" s="477">
        <f>IF(Gravearbejde_Svejsehuller[[#This Row],[Kommentar]]="Hovedledning",VLOOKUP(Gravearbejde_Svejsehuller[[#This Row],[Mål]],Smed_erfaringstal[],6,FALSE),0)*$H$191</f>
        <v>0</v>
      </c>
    </row>
    <row r="219" spans="2:11" x14ac:dyDescent="0.3">
      <c r="B219" s="682"/>
      <c r="C219" s="470" t="s">
        <v>506</v>
      </c>
      <c r="D219" s="77" t="s">
        <v>112</v>
      </c>
      <c r="E219" s="77" t="s">
        <v>248</v>
      </c>
      <c r="F219" s="477">
        <f>IF(Gravearbejde_Svejsehuller[[#This Row],[Kommentar]]="Hovedledning",VLOOKUP(Gravearbejde_Svejsehuller[[#This Row],[Mål]],Smed_erfaringstal[],6,FALSE),0)*$F$191</f>
        <v>0</v>
      </c>
      <c r="G219" s="477">
        <f>IF(Gravearbejde_Svejsehuller[[#This Row],[Kommentar]]="Hovedledning",VLOOKUP(Gravearbejde_Svejsehuller[[#This Row],[Mål]],Smed_erfaringstal[],6,FALSE),0)*$G$191</f>
        <v>0</v>
      </c>
      <c r="H219" s="477">
        <f>IF(Gravearbejde_Svejsehuller[[#This Row],[Kommentar]]="Hovedledning",VLOOKUP(Gravearbejde_Svejsehuller[[#This Row],[Mål]],Smed_erfaringstal[],6,FALSE),0)*$H$191</f>
        <v>0</v>
      </c>
      <c r="I219" s="477">
        <f>IF(Gravearbejde_Svejsehuller[[#This Row],[Kommentar]]="Hovedledning",VLOOKUP(Gravearbejde_Svejsehuller[[#This Row],[Mål]],Smed_erfaringstal[],6,FALSE),0)*$F$191</f>
        <v>0</v>
      </c>
      <c r="J219" s="477">
        <f>IF(Gravearbejde_Svejsehuller[[#This Row],[Kommentar]]="Hovedledning",VLOOKUP(Gravearbejde_Svejsehuller[[#This Row],[Mål]],Smed_erfaringstal[],6,FALSE),0)*$G$191</f>
        <v>0</v>
      </c>
      <c r="K219" s="477">
        <f>IF(Gravearbejde_Svejsehuller[[#This Row],[Kommentar]]="Hovedledning",VLOOKUP(Gravearbejde_Svejsehuller[[#This Row],[Mål]],Smed_erfaringstal[],6,FALSE),0)*$H$191</f>
        <v>0</v>
      </c>
    </row>
    <row r="220" spans="2:11" x14ac:dyDescent="0.3">
      <c r="B220" s="682"/>
      <c r="C220" s="470" t="s">
        <v>507</v>
      </c>
      <c r="D220" s="77" t="s">
        <v>112</v>
      </c>
      <c r="E220" s="77" t="s">
        <v>248</v>
      </c>
      <c r="F220" s="477">
        <f>IF(Gravearbejde_Svejsehuller[[#This Row],[Kommentar]]="Hovedledning",VLOOKUP(Gravearbejde_Svejsehuller[[#This Row],[Mål]],Smed_erfaringstal[],6,FALSE),0)*$F$191</f>
        <v>0</v>
      </c>
      <c r="G220" s="477">
        <f>IF(Gravearbejde_Svejsehuller[[#This Row],[Kommentar]]="Hovedledning",VLOOKUP(Gravearbejde_Svejsehuller[[#This Row],[Mål]],Smed_erfaringstal[],6,FALSE),0)*$G$191</f>
        <v>0</v>
      </c>
      <c r="H220" s="477">
        <f>IF(Gravearbejde_Svejsehuller[[#This Row],[Kommentar]]="Hovedledning",VLOOKUP(Gravearbejde_Svejsehuller[[#This Row],[Mål]],Smed_erfaringstal[],6,FALSE),0)*$H$191</f>
        <v>0</v>
      </c>
      <c r="I220" s="477">
        <f>IF(Gravearbejde_Svejsehuller[[#This Row],[Kommentar]]="Hovedledning",VLOOKUP(Gravearbejde_Svejsehuller[[#This Row],[Mål]],Smed_erfaringstal[],6,FALSE),0)*$F$191</f>
        <v>0</v>
      </c>
      <c r="J220" s="477">
        <f>IF(Gravearbejde_Svejsehuller[[#This Row],[Kommentar]]="Hovedledning",VLOOKUP(Gravearbejde_Svejsehuller[[#This Row],[Mål]],Smed_erfaringstal[],6,FALSE),0)*$G$191</f>
        <v>0</v>
      </c>
      <c r="K220" s="477">
        <f>IF(Gravearbejde_Svejsehuller[[#This Row],[Kommentar]]="Hovedledning",VLOOKUP(Gravearbejde_Svejsehuller[[#This Row],[Mål]],Smed_erfaringstal[],6,FALSE),0)*$H$191</f>
        <v>0</v>
      </c>
    </row>
    <row r="221" spans="2:11" x14ac:dyDescent="0.3">
      <c r="B221" s="682"/>
      <c r="C221" s="470" t="s">
        <v>508</v>
      </c>
      <c r="D221" s="77" t="s">
        <v>112</v>
      </c>
      <c r="E221" s="77" t="s">
        <v>248</v>
      </c>
      <c r="F221" s="477">
        <f>IF(Gravearbejde_Svejsehuller[[#This Row],[Kommentar]]="Hovedledning",VLOOKUP(Gravearbejde_Svejsehuller[[#This Row],[Mål]],Smed_erfaringstal[],6,FALSE),0)*$F$191</f>
        <v>0</v>
      </c>
      <c r="G221" s="477">
        <f>IF(Gravearbejde_Svejsehuller[[#This Row],[Kommentar]]="Hovedledning",VLOOKUP(Gravearbejde_Svejsehuller[[#This Row],[Mål]],Smed_erfaringstal[],6,FALSE),0)*$G$191</f>
        <v>0</v>
      </c>
      <c r="H221" s="477">
        <f>IF(Gravearbejde_Svejsehuller[[#This Row],[Kommentar]]="Hovedledning",VLOOKUP(Gravearbejde_Svejsehuller[[#This Row],[Mål]],Smed_erfaringstal[],6,FALSE),0)*$H$191</f>
        <v>0</v>
      </c>
      <c r="I221" s="477">
        <f>IF(Gravearbejde_Svejsehuller[[#This Row],[Kommentar]]="Hovedledning",VLOOKUP(Gravearbejde_Svejsehuller[[#This Row],[Mål]],Smed_erfaringstal[],6,FALSE),0)*$F$191</f>
        <v>0</v>
      </c>
      <c r="J221" s="477">
        <f>IF(Gravearbejde_Svejsehuller[[#This Row],[Kommentar]]="Hovedledning",VLOOKUP(Gravearbejde_Svejsehuller[[#This Row],[Mål]],Smed_erfaringstal[],6,FALSE),0)*$G$191</f>
        <v>0</v>
      </c>
      <c r="K221" s="477">
        <f>IF(Gravearbejde_Svejsehuller[[#This Row],[Kommentar]]="Hovedledning",VLOOKUP(Gravearbejde_Svejsehuller[[#This Row],[Mål]],Smed_erfaringstal[],6,FALSE),0)*$H$191</f>
        <v>0</v>
      </c>
    </row>
    <row r="222" spans="2:11" x14ac:dyDescent="0.3">
      <c r="B222" s="682"/>
      <c r="C222" s="470" t="s">
        <v>509</v>
      </c>
      <c r="D222" s="77" t="s">
        <v>112</v>
      </c>
      <c r="E222" s="77" t="s">
        <v>248</v>
      </c>
      <c r="F222" s="477">
        <f>IF(Gravearbejde_Svejsehuller[[#This Row],[Kommentar]]="Hovedledning",VLOOKUP(Gravearbejde_Svejsehuller[[#This Row],[Mål]],Smed_erfaringstal[],6,FALSE),0)*$F$191</f>
        <v>0</v>
      </c>
      <c r="G222" s="477">
        <f>IF(Gravearbejde_Svejsehuller[[#This Row],[Kommentar]]="Hovedledning",VLOOKUP(Gravearbejde_Svejsehuller[[#This Row],[Mål]],Smed_erfaringstal[],6,FALSE),0)*$G$191</f>
        <v>0</v>
      </c>
      <c r="H222" s="477">
        <f>IF(Gravearbejde_Svejsehuller[[#This Row],[Kommentar]]="Hovedledning",VLOOKUP(Gravearbejde_Svejsehuller[[#This Row],[Mål]],Smed_erfaringstal[],6,FALSE),0)*$H$191</f>
        <v>0</v>
      </c>
      <c r="I222" s="477">
        <f>IF(Gravearbejde_Svejsehuller[[#This Row],[Kommentar]]="Hovedledning",VLOOKUP(Gravearbejde_Svejsehuller[[#This Row],[Mål]],Smed_erfaringstal[],6,FALSE),0)*$F$191</f>
        <v>0</v>
      </c>
      <c r="J222" s="477">
        <f>IF(Gravearbejde_Svejsehuller[[#This Row],[Kommentar]]="Hovedledning",VLOOKUP(Gravearbejde_Svejsehuller[[#This Row],[Mål]],Smed_erfaringstal[],6,FALSE),0)*$G$191</f>
        <v>0</v>
      </c>
      <c r="K222" s="477">
        <f>IF(Gravearbejde_Svejsehuller[[#This Row],[Kommentar]]="Hovedledning",VLOOKUP(Gravearbejde_Svejsehuller[[#This Row],[Mål]],Smed_erfaringstal[],6,FALSE),0)*$H$191</f>
        <v>0</v>
      </c>
    </row>
    <row r="223" spans="2:11" ht="15" thickBot="1" x14ac:dyDescent="0.35">
      <c r="B223" s="682"/>
      <c r="C223" s="471" t="s">
        <v>510</v>
      </c>
      <c r="D223" s="77" t="s">
        <v>112</v>
      </c>
      <c r="E223" s="77" t="s">
        <v>248</v>
      </c>
      <c r="F223" s="477">
        <f>IF(Gravearbejde_Svejsehuller[[#This Row],[Kommentar]]="Hovedledning",VLOOKUP(Gravearbejde_Svejsehuller[[#This Row],[Mål]],Smed_erfaringstal[],6,FALSE),0)*$F$191</f>
        <v>0</v>
      </c>
      <c r="G223" s="477">
        <f>IF(Gravearbejde_Svejsehuller[[#This Row],[Kommentar]]="Hovedledning",VLOOKUP(Gravearbejde_Svejsehuller[[#This Row],[Mål]],Smed_erfaringstal[],6,FALSE),0)*$G$191</f>
        <v>0</v>
      </c>
      <c r="H223" s="477">
        <f>IF(Gravearbejde_Svejsehuller[[#This Row],[Kommentar]]="Hovedledning",VLOOKUP(Gravearbejde_Svejsehuller[[#This Row],[Mål]],Smed_erfaringstal[],6,FALSE),0)*$H$191</f>
        <v>0</v>
      </c>
      <c r="I223" s="477">
        <f>IF(Gravearbejde_Svejsehuller[[#This Row],[Kommentar]]="Hovedledning",VLOOKUP(Gravearbejde_Svejsehuller[[#This Row],[Mål]],Smed_erfaringstal[],6,FALSE),0)*$F$191</f>
        <v>0</v>
      </c>
      <c r="J223" s="477">
        <f>IF(Gravearbejde_Svejsehuller[[#This Row],[Kommentar]]="Hovedledning",VLOOKUP(Gravearbejde_Svejsehuller[[#This Row],[Mål]],Smed_erfaringstal[],6,FALSE),0)*$G$191</f>
        <v>0</v>
      </c>
      <c r="K223" s="477">
        <f>IF(Gravearbejde_Svejsehuller[[#This Row],[Kommentar]]="Hovedledning",VLOOKUP(Gravearbejde_Svejsehuller[[#This Row],[Mål]],Smed_erfaringstal[],6,FALSE),0)*$H$191</f>
        <v>0</v>
      </c>
    </row>
    <row r="224" spans="2:11" x14ac:dyDescent="0.3">
      <c r="B224" s="457"/>
      <c r="F224" s="5"/>
    </row>
    <row r="225" spans="2:11" x14ac:dyDescent="0.3">
      <c r="B225" s="457"/>
      <c r="F225" s="5"/>
    </row>
    <row r="226" spans="2:11" x14ac:dyDescent="0.3">
      <c r="B226" s="457"/>
      <c r="F226" s="5"/>
    </row>
    <row r="227" spans="2:11" x14ac:dyDescent="0.3">
      <c r="B227" s="457"/>
      <c r="F227" s="5"/>
    </row>
    <row r="228" spans="2:11" x14ac:dyDescent="0.3">
      <c r="B228" s="457"/>
      <c r="F228" s="680" t="s">
        <v>83</v>
      </c>
      <c r="G228" s="680"/>
      <c r="H228" s="680"/>
      <c r="I228" s="681" t="s">
        <v>84</v>
      </c>
      <c r="J228" s="681"/>
      <c r="K228" s="681"/>
    </row>
    <row r="229" spans="2:11" ht="15" thickBot="1" x14ac:dyDescent="0.35">
      <c r="B229" s="39"/>
      <c r="F229" s="480">
        <v>4</v>
      </c>
      <c r="G229" s="480">
        <v>5</v>
      </c>
      <c r="H229" s="480">
        <v>6</v>
      </c>
      <c r="I229" s="458">
        <v>7</v>
      </c>
      <c r="J229" s="458">
        <v>8</v>
      </c>
      <c r="K229" s="458">
        <v>9</v>
      </c>
    </row>
    <row r="230" spans="2:11" ht="15" thickBot="1" x14ac:dyDescent="0.35">
      <c r="B230" s="683" t="s">
        <v>256</v>
      </c>
      <c r="C230" s="95" t="s">
        <v>102</v>
      </c>
      <c r="D230" s="95" t="s">
        <v>103</v>
      </c>
      <c r="E230" s="95" t="s">
        <v>109</v>
      </c>
      <c r="F230" s="95" t="s">
        <v>99</v>
      </c>
      <c r="G230" s="95" t="s">
        <v>100</v>
      </c>
      <c r="H230" s="95" t="s">
        <v>101</v>
      </c>
      <c r="I230" s="95" t="s">
        <v>104</v>
      </c>
      <c r="J230" s="95" t="s">
        <v>106</v>
      </c>
      <c r="K230" s="95" t="s">
        <v>105</v>
      </c>
    </row>
    <row r="231" spans="2:11" x14ac:dyDescent="0.3">
      <c r="B231" s="685"/>
      <c r="C231" s="470" t="s">
        <v>477</v>
      </c>
      <c r="D231" s="77" t="s">
        <v>130</v>
      </c>
      <c r="E231" s="77" t="s">
        <v>526</v>
      </c>
      <c r="F231" s="77" t="str">
        <f>F233</f>
        <v>NA</v>
      </c>
      <c r="G231" s="77">
        <f t="shared" ref="G231:K231" si="20">G233</f>
        <v>90</v>
      </c>
      <c r="H231" s="77">
        <f t="shared" si="20"/>
        <v>110</v>
      </c>
      <c r="I231" s="77">
        <f t="shared" si="20"/>
        <v>90</v>
      </c>
      <c r="J231" s="77">
        <f t="shared" si="20"/>
        <v>110</v>
      </c>
      <c r="K231" s="77">
        <f t="shared" si="20"/>
        <v>125</v>
      </c>
    </row>
    <row r="232" spans="2:11" x14ac:dyDescent="0.3">
      <c r="B232" s="685"/>
      <c r="C232" s="470" t="s">
        <v>511</v>
      </c>
      <c r="D232" s="77" t="s">
        <v>130</v>
      </c>
      <c r="E232" s="77"/>
      <c r="F232" s="77" t="s">
        <v>125</v>
      </c>
      <c r="G232" s="77" t="s">
        <v>125</v>
      </c>
      <c r="H232" s="77" t="s">
        <v>125</v>
      </c>
      <c r="I232" s="77">
        <v>90</v>
      </c>
      <c r="J232" s="77">
        <v>110</v>
      </c>
      <c r="K232" s="77">
        <v>125</v>
      </c>
    </row>
    <row r="233" spans="2:11" x14ac:dyDescent="0.3">
      <c r="B233" s="685"/>
      <c r="C233" s="470" t="s">
        <v>63</v>
      </c>
      <c r="D233" s="77" t="s">
        <v>130</v>
      </c>
      <c r="E233" s="77"/>
      <c r="F233" s="77" t="s">
        <v>125</v>
      </c>
      <c r="G233" s="77">
        <v>90</v>
      </c>
      <c r="H233" s="77">
        <v>110</v>
      </c>
      <c r="I233" s="77">
        <v>90</v>
      </c>
      <c r="J233" s="77">
        <v>110</v>
      </c>
      <c r="K233" s="77">
        <v>125</v>
      </c>
    </row>
    <row r="234" spans="2:11" x14ac:dyDescent="0.3">
      <c r="B234" s="685"/>
      <c r="C234" s="470" t="s">
        <v>512</v>
      </c>
      <c r="D234" s="77" t="s">
        <v>130</v>
      </c>
      <c r="E234" s="77"/>
      <c r="F234" s="77" t="s">
        <v>125</v>
      </c>
      <c r="G234" s="77">
        <v>90</v>
      </c>
      <c r="H234" s="77">
        <v>110</v>
      </c>
      <c r="I234" s="77">
        <v>110</v>
      </c>
      <c r="J234" s="77">
        <v>125</v>
      </c>
      <c r="K234" s="77">
        <v>140</v>
      </c>
    </row>
    <row r="235" spans="2:11" x14ac:dyDescent="0.3">
      <c r="B235" s="685"/>
      <c r="C235" s="470" t="s">
        <v>513</v>
      </c>
      <c r="D235" s="77" t="s">
        <v>130</v>
      </c>
      <c r="E235" s="77"/>
      <c r="F235" s="77" t="s">
        <v>125</v>
      </c>
      <c r="G235" s="77">
        <v>90</v>
      </c>
      <c r="H235" s="77">
        <v>110</v>
      </c>
      <c r="I235" s="77">
        <v>110</v>
      </c>
      <c r="J235" s="77">
        <v>125</v>
      </c>
      <c r="K235" s="77">
        <v>140</v>
      </c>
    </row>
    <row r="236" spans="2:11" x14ac:dyDescent="0.3">
      <c r="B236" s="685"/>
      <c r="C236" s="470" t="s">
        <v>514</v>
      </c>
      <c r="D236" s="77" t="s">
        <v>130</v>
      </c>
      <c r="E236" s="77"/>
      <c r="F236" s="77" t="s">
        <v>125</v>
      </c>
      <c r="G236" s="77" t="s">
        <v>125</v>
      </c>
      <c r="H236" s="77" t="s">
        <v>125</v>
      </c>
      <c r="I236" s="77" t="s">
        <v>125</v>
      </c>
      <c r="J236" s="77">
        <v>110</v>
      </c>
      <c r="K236" s="77">
        <v>125</v>
      </c>
    </row>
    <row r="237" spans="2:11" x14ac:dyDescent="0.3">
      <c r="B237" s="685"/>
      <c r="C237" s="470" t="s">
        <v>515</v>
      </c>
      <c r="D237" s="77" t="s">
        <v>130</v>
      </c>
      <c r="E237" s="77"/>
      <c r="F237" s="77" t="s">
        <v>125</v>
      </c>
      <c r="G237" s="77" t="s">
        <v>125</v>
      </c>
      <c r="H237" s="77" t="s">
        <v>125</v>
      </c>
      <c r="I237" s="77" t="s">
        <v>125</v>
      </c>
      <c r="J237" s="77">
        <v>125</v>
      </c>
      <c r="K237" s="77">
        <v>140</v>
      </c>
    </row>
    <row r="238" spans="2:11" x14ac:dyDescent="0.3">
      <c r="B238" s="685"/>
      <c r="C238" s="470" t="s">
        <v>497</v>
      </c>
      <c r="D238" s="77" t="s">
        <v>130</v>
      </c>
      <c r="E238" s="77"/>
      <c r="F238" s="77">
        <v>90</v>
      </c>
      <c r="G238" s="77">
        <v>110</v>
      </c>
      <c r="H238" s="77">
        <v>125</v>
      </c>
      <c r="I238" s="77">
        <v>125</v>
      </c>
      <c r="J238" s="77">
        <v>140</v>
      </c>
      <c r="K238" s="77">
        <v>160</v>
      </c>
    </row>
    <row r="239" spans="2:11" x14ac:dyDescent="0.3">
      <c r="B239" s="685"/>
      <c r="C239" s="470" t="s">
        <v>498</v>
      </c>
      <c r="D239" s="77" t="s">
        <v>130</v>
      </c>
      <c r="E239" s="77"/>
      <c r="F239" s="77">
        <v>90</v>
      </c>
      <c r="G239" s="77">
        <v>110</v>
      </c>
      <c r="H239" s="77">
        <v>125</v>
      </c>
      <c r="I239" s="77">
        <v>140</v>
      </c>
      <c r="J239" s="77">
        <v>160</v>
      </c>
      <c r="K239" s="77">
        <v>180</v>
      </c>
    </row>
    <row r="240" spans="2:11" x14ac:dyDescent="0.3">
      <c r="B240" s="685"/>
      <c r="C240" s="470" t="s">
        <v>499</v>
      </c>
      <c r="D240" s="77" t="s">
        <v>130</v>
      </c>
      <c r="E240" s="77"/>
      <c r="F240" s="77">
        <v>110</v>
      </c>
      <c r="G240" s="77">
        <v>125</v>
      </c>
      <c r="H240" s="77">
        <v>140</v>
      </c>
      <c r="I240" s="77">
        <v>160</v>
      </c>
      <c r="J240" s="77">
        <v>180</v>
      </c>
      <c r="K240" s="77">
        <v>200</v>
      </c>
    </row>
    <row r="241" spans="2:11" x14ac:dyDescent="0.3">
      <c r="B241" s="685"/>
      <c r="C241" s="470" t="s">
        <v>500</v>
      </c>
      <c r="D241" s="77" t="s">
        <v>130</v>
      </c>
      <c r="E241" s="77"/>
      <c r="F241" s="77">
        <v>110</v>
      </c>
      <c r="G241" s="77">
        <v>125</v>
      </c>
      <c r="H241" s="77">
        <v>140</v>
      </c>
      <c r="I241" s="77">
        <v>160</v>
      </c>
      <c r="J241" s="77">
        <v>180</v>
      </c>
      <c r="K241" s="77">
        <v>200</v>
      </c>
    </row>
    <row r="242" spans="2:11" x14ac:dyDescent="0.3">
      <c r="B242" s="685"/>
      <c r="C242" s="470" t="s">
        <v>501</v>
      </c>
      <c r="D242" s="77" t="s">
        <v>130</v>
      </c>
      <c r="E242" s="77"/>
      <c r="F242" s="77">
        <v>125</v>
      </c>
      <c r="G242" s="77">
        <v>140</v>
      </c>
      <c r="H242" s="77">
        <v>160</v>
      </c>
      <c r="I242" s="77">
        <v>200</v>
      </c>
      <c r="J242" s="77">
        <v>225</v>
      </c>
      <c r="K242" s="77">
        <v>250</v>
      </c>
    </row>
    <row r="243" spans="2:11" x14ac:dyDescent="0.3">
      <c r="B243" s="685"/>
      <c r="C243" s="470" t="s">
        <v>502</v>
      </c>
      <c r="D243" s="77" t="s">
        <v>130</v>
      </c>
      <c r="E243" s="77"/>
      <c r="F243" s="77">
        <v>140</v>
      </c>
      <c r="G243" s="77">
        <v>160</v>
      </c>
      <c r="H243" s="77">
        <v>180</v>
      </c>
      <c r="I243" s="77">
        <v>225</v>
      </c>
      <c r="J243" s="77">
        <v>250</v>
      </c>
      <c r="K243" s="77">
        <v>280</v>
      </c>
    </row>
    <row r="244" spans="2:11" x14ac:dyDescent="0.3">
      <c r="B244" s="685"/>
      <c r="C244" s="470" t="s">
        <v>503</v>
      </c>
      <c r="D244" s="77" t="s">
        <v>130</v>
      </c>
      <c r="E244" s="77"/>
      <c r="F244" s="77">
        <v>160</v>
      </c>
      <c r="G244" s="77">
        <v>180</v>
      </c>
      <c r="H244" s="77">
        <v>200</v>
      </c>
      <c r="I244" s="77">
        <v>250</v>
      </c>
      <c r="J244" s="77">
        <v>280</v>
      </c>
      <c r="K244" s="77">
        <v>315</v>
      </c>
    </row>
    <row r="245" spans="2:11" x14ac:dyDescent="0.3">
      <c r="B245" s="685"/>
      <c r="C245" s="470" t="s">
        <v>504</v>
      </c>
      <c r="D245" s="77" t="s">
        <v>130</v>
      </c>
      <c r="E245" s="77"/>
      <c r="F245" s="77">
        <v>200</v>
      </c>
      <c r="G245" s="77">
        <v>225</v>
      </c>
      <c r="H245" s="77">
        <v>250</v>
      </c>
      <c r="I245" s="77">
        <v>315</v>
      </c>
      <c r="J245" s="77">
        <v>355</v>
      </c>
      <c r="K245" s="77">
        <v>400</v>
      </c>
    </row>
    <row r="246" spans="2:11" x14ac:dyDescent="0.3">
      <c r="B246" s="685"/>
      <c r="C246" s="470" t="s">
        <v>505</v>
      </c>
      <c r="D246" s="77" t="s">
        <v>130</v>
      </c>
      <c r="E246" s="77"/>
      <c r="F246" s="77">
        <v>225</v>
      </c>
      <c r="G246" s="77">
        <v>250</v>
      </c>
      <c r="H246" s="77">
        <v>280</v>
      </c>
      <c r="I246" s="77">
        <v>400</v>
      </c>
      <c r="J246" s="77">
        <v>450</v>
      </c>
      <c r="K246" s="77">
        <v>500</v>
      </c>
    </row>
    <row r="247" spans="2:11" x14ac:dyDescent="0.3">
      <c r="B247" s="39"/>
      <c r="C247" s="470" t="s">
        <v>506</v>
      </c>
      <c r="D247" s="77" t="s">
        <v>130</v>
      </c>
      <c r="E247" s="77"/>
      <c r="F247" s="77">
        <v>250</v>
      </c>
      <c r="G247" s="77">
        <v>280</v>
      </c>
      <c r="H247" s="77">
        <v>315</v>
      </c>
      <c r="I247" s="77">
        <v>450</v>
      </c>
      <c r="J247" s="77">
        <v>500</v>
      </c>
      <c r="K247" s="77">
        <v>560</v>
      </c>
    </row>
    <row r="248" spans="2:11" x14ac:dyDescent="0.3">
      <c r="B248" s="457"/>
      <c r="C248" s="470" t="s">
        <v>507</v>
      </c>
      <c r="D248" s="77" t="s">
        <v>130</v>
      </c>
      <c r="E248" s="77"/>
      <c r="F248" s="77">
        <v>315</v>
      </c>
      <c r="G248" s="77">
        <v>355</v>
      </c>
      <c r="H248" s="77">
        <v>400</v>
      </c>
      <c r="I248" s="77">
        <v>560</v>
      </c>
      <c r="J248" s="77">
        <v>630</v>
      </c>
      <c r="K248" s="77">
        <v>710</v>
      </c>
    </row>
    <row r="249" spans="2:11" x14ac:dyDescent="0.3">
      <c r="B249" s="457"/>
      <c r="C249" s="470" t="s">
        <v>508</v>
      </c>
      <c r="D249" s="77" t="s">
        <v>130</v>
      </c>
      <c r="E249" s="77"/>
      <c r="F249" s="77">
        <v>400</v>
      </c>
      <c r="G249" s="77">
        <v>450</v>
      </c>
      <c r="H249" s="77">
        <v>500</v>
      </c>
      <c r="I249" s="77">
        <v>710</v>
      </c>
      <c r="J249" s="77">
        <v>800</v>
      </c>
      <c r="K249" s="77">
        <v>900</v>
      </c>
    </row>
    <row r="250" spans="2:11" x14ac:dyDescent="0.3">
      <c r="B250" s="457"/>
      <c r="C250" s="470" t="s">
        <v>509</v>
      </c>
      <c r="D250" s="77" t="s">
        <v>130</v>
      </c>
      <c r="E250" s="77"/>
      <c r="F250" s="77">
        <v>450</v>
      </c>
      <c r="G250" s="77">
        <v>500</v>
      </c>
      <c r="H250" s="77">
        <v>560</v>
      </c>
      <c r="I250" s="77" t="s">
        <v>125</v>
      </c>
      <c r="J250" s="77" t="s">
        <v>125</v>
      </c>
      <c r="K250" s="77" t="s">
        <v>125</v>
      </c>
    </row>
    <row r="251" spans="2:11" ht="15" thickBot="1" x14ac:dyDescent="0.35">
      <c r="B251" s="39"/>
      <c r="C251" s="471" t="s">
        <v>510</v>
      </c>
      <c r="D251" s="77" t="s">
        <v>130</v>
      </c>
      <c r="E251" s="77"/>
      <c r="F251" s="77">
        <v>500</v>
      </c>
      <c r="G251" s="77">
        <v>560</v>
      </c>
      <c r="H251" s="77">
        <v>630</v>
      </c>
      <c r="I251" s="77" t="s">
        <v>125</v>
      </c>
      <c r="J251" s="77" t="s">
        <v>125</v>
      </c>
      <c r="K251" s="77" t="s">
        <v>125</v>
      </c>
    </row>
    <row r="252" spans="2:11" x14ac:dyDescent="0.3">
      <c r="B252" s="39"/>
      <c r="F252" s="5"/>
    </row>
    <row r="253" spans="2:11" x14ac:dyDescent="0.3">
      <c r="B253" s="457"/>
      <c r="F253" s="5"/>
    </row>
    <row r="254" spans="2:11" x14ac:dyDescent="0.3">
      <c r="B254" s="457"/>
      <c r="F254" s="5"/>
    </row>
    <row r="255" spans="2:11" x14ac:dyDescent="0.3">
      <c r="B255" s="457"/>
      <c r="F255" s="5"/>
    </row>
    <row r="256" spans="2:11" x14ac:dyDescent="0.3">
      <c r="F256" s="5"/>
    </row>
    <row r="257" spans="2:15" ht="15" customHeight="1" x14ac:dyDescent="0.3">
      <c r="B257" s="683" t="s">
        <v>136</v>
      </c>
      <c r="F257" s="680" t="s">
        <v>83</v>
      </c>
      <c r="G257" s="680"/>
      <c r="H257" s="680"/>
      <c r="I257" s="681" t="s">
        <v>84</v>
      </c>
      <c r="J257" s="681"/>
      <c r="K257" s="681"/>
    </row>
    <row r="258" spans="2:15" ht="15" customHeight="1" x14ac:dyDescent="0.3">
      <c r="B258" s="683"/>
      <c r="E258" s="491" t="s">
        <v>527</v>
      </c>
      <c r="F258" s="480">
        <v>4</v>
      </c>
      <c r="G258" s="480">
        <v>4</v>
      </c>
      <c r="H258" s="480">
        <v>4</v>
      </c>
      <c r="I258" s="458">
        <v>7</v>
      </c>
      <c r="J258" s="458">
        <v>7</v>
      </c>
      <c r="K258" s="458">
        <v>7</v>
      </c>
    </row>
    <row r="259" spans="2:15" ht="15" thickBot="1" x14ac:dyDescent="0.35">
      <c r="B259" s="683"/>
      <c r="E259" s="491" t="s">
        <v>528</v>
      </c>
      <c r="F259" s="480">
        <v>4</v>
      </c>
      <c r="G259" s="480">
        <v>5</v>
      </c>
      <c r="H259" s="480">
        <v>6</v>
      </c>
      <c r="I259" s="458">
        <v>7</v>
      </c>
      <c r="J259" s="458">
        <v>8</v>
      </c>
      <c r="K259" s="458">
        <v>9</v>
      </c>
    </row>
    <row r="260" spans="2:15" ht="15" thickBot="1" x14ac:dyDescent="0.35">
      <c r="B260" s="683"/>
      <c r="C260" s="95" t="s">
        <v>102</v>
      </c>
      <c r="D260" s="95" t="s">
        <v>103</v>
      </c>
      <c r="E260" s="95" t="s">
        <v>109</v>
      </c>
      <c r="F260" s="95" t="s">
        <v>99</v>
      </c>
      <c r="G260" s="95" t="s">
        <v>100</v>
      </c>
      <c r="H260" s="95" t="s">
        <v>101</v>
      </c>
      <c r="I260" s="95" t="s">
        <v>104</v>
      </c>
      <c r="J260" s="95" t="s">
        <v>106</v>
      </c>
      <c r="K260" s="95" t="s">
        <v>105</v>
      </c>
    </row>
    <row r="261" spans="2:15" x14ac:dyDescent="0.3">
      <c r="B261" s="683"/>
      <c r="C261" s="470" t="s">
        <v>477</v>
      </c>
      <c r="D261" s="77" t="s">
        <v>112</v>
      </c>
      <c r="E261" s="77"/>
      <c r="F261" s="477" t="str">
        <f>IFERROR((VLOOKUP(VLOOKUP(Gravearbejde_ubefæstet[[#This Row],[Mål]],Materiale_kappediameter[],F$259,FALSE),Gravearbejde_jord[],F$258,FALSE)+$E$162+IF(Gravearbejde_ubefæstet[[#This Row],[Kommentar]]="Hovedledning",$D$162,0)+VLOOKUP(Gravearbejde_ubefæstet[[#This Row],[Mål]],Gravearbejde_Svejsehuller[],F$258,FALSE))*$D$151,"")</f>
        <v/>
      </c>
      <c r="G261" s="477">
        <f>IFERROR((VLOOKUP(VLOOKUP(Gravearbejde_ubefæstet[[#This Row],[Mål]],Materiale_kappediameter[],G$259,FALSE),Gravearbejde_jord[],G$258,FALSE)+$E$162+IF(Gravearbejde_ubefæstet[[#This Row],[Kommentar]]="Hovedledning",$D$162,0)+VLOOKUP(Gravearbejde_ubefæstet[[#This Row],[Mål]],Gravearbejde_Svejsehuller[],G$258,FALSE))*$D$151,"")</f>
        <v>0</v>
      </c>
      <c r="H261" s="477">
        <f>IFERROR((VLOOKUP(VLOOKUP(Gravearbejde_ubefæstet[[#This Row],[Mål]],Materiale_kappediameter[],H$259,FALSE),Gravearbejde_jord[],H$258,FALSE)+$E$162+IF(Gravearbejde_ubefæstet[[#This Row],[Kommentar]]="Hovedledning",$D$162,0)+VLOOKUP(Gravearbejde_ubefæstet[[#This Row],[Mål]],Gravearbejde_Svejsehuller[],H$258,FALSE))*$D$151,"")</f>
        <v>0</v>
      </c>
      <c r="I261" s="477">
        <f>IFERROR((VLOOKUP(VLOOKUP(Gravearbejde_ubefæstet[[#This Row],[Mål]],Materiale_kappediameter[],I$259,FALSE),Gravearbejde_jord[],I$258,FALSE)+$E$162+IF(Gravearbejde_ubefæstet[[#This Row],[Kommentar]]="Hovedledning",$D$162,0)+VLOOKUP(Gravearbejde_ubefæstet[[#This Row],[Mål]],Gravearbejde_Svejsehuller[],I$258,FALSE))*$D$151,"")</f>
        <v>0</v>
      </c>
      <c r="J261" s="477">
        <f>IFERROR((VLOOKUP(VLOOKUP(Gravearbejde_ubefæstet[[#This Row],[Mål]],Materiale_kappediameter[],J$259,FALSE),Gravearbejde_jord[],J$258,FALSE)+$E$162+IF(Gravearbejde_ubefæstet[[#This Row],[Kommentar]]="Hovedledning",$D$162,0)+VLOOKUP(Gravearbejde_ubefæstet[[#This Row],[Mål]],Gravearbejde_Svejsehuller[],J$258,FALSE))*$D$151,"")</f>
        <v>0</v>
      </c>
      <c r="K261" s="477">
        <f>IFERROR((VLOOKUP(VLOOKUP(Gravearbejde_ubefæstet[[#This Row],[Mål]],Materiale_kappediameter[],K$259,FALSE),Gravearbejde_jord[],K$258,FALSE)+$E$162+IF(Gravearbejde_ubefæstet[[#This Row],[Kommentar]]="Hovedledning",$D$162,0)+VLOOKUP(Gravearbejde_ubefæstet[[#This Row],[Mål]],Gravearbejde_Svejsehuller[],K$258,FALSE))*$D$151,"")</f>
        <v>0</v>
      </c>
    </row>
    <row r="262" spans="2:15" x14ac:dyDescent="0.3">
      <c r="B262" s="683"/>
      <c r="C262" s="470" t="s">
        <v>511</v>
      </c>
      <c r="D262" s="77" t="s">
        <v>112</v>
      </c>
      <c r="E262" s="77"/>
      <c r="F262" s="477" t="str">
        <f>IFERROR((VLOOKUP(VLOOKUP(Gravearbejde_ubefæstet[[#This Row],[Mål]],Materiale_kappediameter[],F$259,FALSE),Gravearbejde_jord[],F$258,FALSE)+$E$162+IF(Gravearbejde_ubefæstet[[#This Row],[Kommentar]]="Hovedledning",$D$162,0)+VLOOKUP(Gravearbejde_ubefæstet[[#This Row],[Mål]],Gravearbejde_Svejsehuller[],F$258,FALSE))*$D$151,"")</f>
        <v/>
      </c>
      <c r="G262" s="477" t="str">
        <f>IFERROR((VLOOKUP(VLOOKUP(Gravearbejde_ubefæstet[[#This Row],[Mål]],Materiale_kappediameter[],G$259,FALSE),Gravearbejde_jord[],G$258,FALSE)+$E$162+IF(Gravearbejde_ubefæstet[[#This Row],[Kommentar]]="Hovedledning",$D$162,0)+VLOOKUP(Gravearbejde_ubefæstet[[#This Row],[Mål]],Gravearbejde_Svejsehuller[],G$258,FALSE))*$D$151,"")</f>
        <v/>
      </c>
      <c r="H262" s="477" t="str">
        <f>IFERROR((VLOOKUP(VLOOKUP(Gravearbejde_ubefæstet[[#This Row],[Mål]],Materiale_kappediameter[],H$259,FALSE),Gravearbejde_jord[],H$258,FALSE)+$E$162+IF(Gravearbejde_ubefæstet[[#This Row],[Kommentar]]="Hovedledning",$D$162,0)+VLOOKUP(Gravearbejde_ubefæstet[[#This Row],[Mål]],Gravearbejde_Svejsehuller[],H$258,FALSE))*$D$151,"")</f>
        <v/>
      </c>
      <c r="I262" s="477">
        <f>IFERROR((VLOOKUP(VLOOKUP(Gravearbejde_ubefæstet[[#This Row],[Mål]],Materiale_kappediameter[],I$259,FALSE),Gravearbejde_jord[],I$258,FALSE)+$E$162+IF(Gravearbejde_ubefæstet[[#This Row],[Kommentar]]="Hovedledning",$D$162,0)+VLOOKUP(Gravearbejde_ubefæstet[[#This Row],[Mål]],Gravearbejde_Svejsehuller[],I$258,FALSE))*$D$151,"")</f>
        <v>0</v>
      </c>
      <c r="J262" s="477">
        <f>IFERROR((VLOOKUP(VLOOKUP(Gravearbejde_ubefæstet[[#This Row],[Mål]],Materiale_kappediameter[],J$259,FALSE),Gravearbejde_jord[],J$258,FALSE)+$E$162+IF(Gravearbejde_ubefæstet[[#This Row],[Kommentar]]="Hovedledning",$D$162,0)+VLOOKUP(Gravearbejde_ubefæstet[[#This Row],[Mål]],Gravearbejde_Svejsehuller[],J$258,FALSE))*$D$151,"")</f>
        <v>0</v>
      </c>
      <c r="K262" s="477">
        <f>IFERROR((VLOOKUP(VLOOKUP(Gravearbejde_ubefæstet[[#This Row],[Mål]],Materiale_kappediameter[],K$259,FALSE),Gravearbejde_jord[],K$258,FALSE)+$E$162+IF(Gravearbejde_ubefæstet[[#This Row],[Kommentar]]="Hovedledning",$D$162,0)+VLOOKUP(Gravearbejde_ubefæstet[[#This Row],[Mål]],Gravearbejde_Svejsehuller[],K$258,FALSE))*$D$151,"")</f>
        <v>0</v>
      </c>
    </row>
    <row r="263" spans="2:15" x14ac:dyDescent="0.3">
      <c r="B263" s="683"/>
      <c r="C263" s="470" t="s">
        <v>63</v>
      </c>
      <c r="D263" s="77" t="s">
        <v>112</v>
      </c>
      <c r="E263" s="77"/>
      <c r="F263" s="477" t="str">
        <f>IFERROR((VLOOKUP(VLOOKUP(Gravearbejde_ubefæstet[[#This Row],[Mål]],Materiale_kappediameter[],F$259,FALSE),Gravearbejde_jord[],F$258,FALSE)+$E$162+IF(Gravearbejde_ubefæstet[[#This Row],[Kommentar]]="Hovedledning",$D$162,0)+VLOOKUP(Gravearbejde_ubefæstet[[#This Row],[Mål]],Gravearbejde_Svejsehuller[],F$258,FALSE))*$D$151,"")</f>
        <v/>
      </c>
      <c r="G263" s="477">
        <f>IFERROR((VLOOKUP(VLOOKUP(Gravearbejde_ubefæstet[[#This Row],[Mål]],Materiale_kappediameter[],G$259,FALSE),Gravearbejde_jord[],G$258,FALSE)+$E$162+IF(Gravearbejde_ubefæstet[[#This Row],[Kommentar]]="Hovedledning",$D$162,0)+VLOOKUP(Gravearbejde_ubefæstet[[#This Row],[Mål]],Gravearbejde_Svejsehuller[],G$258,FALSE))*$D$151,"")</f>
        <v>0</v>
      </c>
      <c r="H263" s="477">
        <f>IFERROR((VLOOKUP(VLOOKUP(Gravearbejde_ubefæstet[[#This Row],[Mål]],Materiale_kappediameter[],H$259,FALSE),Gravearbejde_jord[],H$258,FALSE)+$E$162+IF(Gravearbejde_ubefæstet[[#This Row],[Kommentar]]="Hovedledning",$D$162,0)+VLOOKUP(Gravearbejde_ubefæstet[[#This Row],[Mål]],Gravearbejde_Svejsehuller[],H$258,FALSE))*$D$151,"")</f>
        <v>0</v>
      </c>
      <c r="I263" s="477">
        <f>IFERROR((VLOOKUP(VLOOKUP(Gravearbejde_ubefæstet[[#This Row],[Mål]],Materiale_kappediameter[],I$259,FALSE),Gravearbejde_jord[],I$258,FALSE)+$E$162+IF(Gravearbejde_ubefæstet[[#This Row],[Kommentar]]="Hovedledning",$D$162,0)+VLOOKUP(Gravearbejde_ubefæstet[[#This Row],[Mål]],Gravearbejde_Svejsehuller[],I$258,FALSE))*$D$151,"")</f>
        <v>0</v>
      </c>
      <c r="J263" s="477">
        <f>IFERROR((VLOOKUP(VLOOKUP(Gravearbejde_ubefæstet[[#This Row],[Mål]],Materiale_kappediameter[],J$259,FALSE),Gravearbejde_jord[],J$258,FALSE)+$E$162+IF(Gravearbejde_ubefæstet[[#This Row],[Kommentar]]="Hovedledning",$D$162,0)+VLOOKUP(Gravearbejde_ubefæstet[[#This Row],[Mål]],Gravearbejde_Svejsehuller[],J$258,FALSE))*$D$151,"")</f>
        <v>0</v>
      </c>
      <c r="K263" s="477">
        <f>IFERROR((VLOOKUP(VLOOKUP(Gravearbejde_ubefæstet[[#This Row],[Mål]],Materiale_kappediameter[],K$259,FALSE),Gravearbejde_jord[],K$258,FALSE)+$E$162+IF(Gravearbejde_ubefæstet[[#This Row],[Kommentar]]="Hovedledning",$D$162,0)+VLOOKUP(Gravearbejde_ubefæstet[[#This Row],[Mål]],Gravearbejde_Svejsehuller[],K$258,FALSE))*$D$151,"")</f>
        <v>0</v>
      </c>
    </row>
    <row r="264" spans="2:15" x14ac:dyDescent="0.3">
      <c r="B264" s="683"/>
      <c r="C264" s="470" t="s">
        <v>512</v>
      </c>
      <c r="D264" s="77" t="s">
        <v>112</v>
      </c>
      <c r="E264" s="77"/>
      <c r="F264" s="477" t="str">
        <f>IFERROR((VLOOKUP(VLOOKUP(Gravearbejde_ubefæstet[[#This Row],[Mål]],Materiale_kappediameter[],F$259,FALSE),Gravearbejde_jord[],F$258,FALSE)+$E$162+IF(Gravearbejde_ubefæstet[[#This Row],[Kommentar]]="Hovedledning",$D$162,0)+VLOOKUP(Gravearbejde_ubefæstet[[#This Row],[Mål]],Gravearbejde_Svejsehuller[],F$258,FALSE))*$D$151,"")</f>
        <v/>
      </c>
      <c r="G264" s="477">
        <f>IFERROR((VLOOKUP(VLOOKUP(Gravearbejde_ubefæstet[[#This Row],[Mål]],Materiale_kappediameter[],G$259,FALSE),Gravearbejde_jord[],G$258,FALSE)+$E$162+IF(Gravearbejde_ubefæstet[[#This Row],[Kommentar]]="Hovedledning",$D$162,0)+VLOOKUP(Gravearbejde_ubefæstet[[#This Row],[Mål]],Gravearbejde_Svejsehuller[],G$258,FALSE))*$D$151,"")</f>
        <v>0</v>
      </c>
      <c r="H264" s="477">
        <f>IFERROR((VLOOKUP(VLOOKUP(Gravearbejde_ubefæstet[[#This Row],[Mål]],Materiale_kappediameter[],H$259,FALSE),Gravearbejde_jord[],H$258,FALSE)+$E$162+IF(Gravearbejde_ubefæstet[[#This Row],[Kommentar]]="Hovedledning",$D$162,0)+VLOOKUP(Gravearbejde_ubefæstet[[#This Row],[Mål]],Gravearbejde_Svejsehuller[],H$258,FALSE))*$D$151,"")</f>
        <v>0</v>
      </c>
      <c r="I264" s="477">
        <f>IFERROR((VLOOKUP(VLOOKUP(Gravearbejde_ubefæstet[[#This Row],[Mål]],Materiale_kappediameter[],I$259,FALSE),Gravearbejde_jord[],I$258,FALSE)+$E$162+IF(Gravearbejde_ubefæstet[[#This Row],[Kommentar]]="Hovedledning",$D$162,0)+VLOOKUP(Gravearbejde_ubefæstet[[#This Row],[Mål]],Gravearbejde_Svejsehuller[],I$258,FALSE))*$D$151,"")</f>
        <v>0</v>
      </c>
      <c r="J264" s="477">
        <f>IFERROR((VLOOKUP(VLOOKUP(Gravearbejde_ubefæstet[[#This Row],[Mål]],Materiale_kappediameter[],J$259,FALSE),Gravearbejde_jord[],J$258,FALSE)+$E$162+IF(Gravearbejde_ubefæstet[[#This Row],[Kommentar]]="Hovedledning",$D$162,0)+VLOOKUP(Gravearbejde_ubefæstet[[#This Row],[Mål]],Gravearbejde_Svejsehuller[],J$258,FALSE))*$D$151,"")</f>
        <v>0</v>
      </c>
      <c r="K264" s="477">
        <f>IFERROR((VLOOKUP(VLOOKUP(Gravearbejde_ubefæstet[[#This Row],[Mål]],Materiale_kappediameter[],K$259,FALSE),Gravearbejde_jord[],K$258,FALSE)+$E$162+IF(Gravearbejde_ubefæstet[[#This Row],[Kommentar]]="Hovedledning",$D$162,0)+VLOOKUP(Gravearbejde_ubefæstet[[#This Row],[Mål]],Gravearbejde_Svejsehuller[],K$258,FALSE))*$D$151,"")</f>
        <v>0</v>
      </c>
    </row>
    <row r="265" spans="2:15" x14ac:dyDescent="0.3">
      <c r="B265" s="683"/>
      <c r="C265" s="470" t="s">
        <v>513</v>
      </c>
      <c r="D265" s="77" t="s">
        <v>112</v>
      </c>
      <c r="E265" s="77"/>
      <c r="F265" s="477" t="str">
        <f>IFERROR((VLOOKUP(VLOOKUP(Gravearbejde_ubefæstet[[#This Row],[Mål]],Materiale_kappediameter[],F$259,FALSE),Gravearbejde_jord[],F$258,FALSE)+$E$162+IF(Gravearbejde_ubefæstet[[#This Row],[Kommentar]]="Hovedledning",$D$162,0)+VLOOKUP(Gravearbejde_ubefæstet[[#This Row],[Mål]],Gravearbejde_Svejsehuller[],F$258,FALSE))*$D$151,"")</f>
        <v/>
      </c>
      <c r="G265" s="477">
        <f>IFERROR((VLOOKUP(VLOOKUP(Gravearbejde_ubefæstet[[#This Row],[Mål]],Materiale_kappediameter[],G$259,FALSE),Gravearbejde_jord[],G$258,FALSE)+$E$162+IF(Gravearbejde_ubefæstet[[#This Row],[Kommentar]]="Hovedledning",$D$162,0)+VLOOKUP(Gravearbejde_ubefæstet[[#This Row],[Mål]],Gravearbejde_Svejsehuller[],G$258,FALSE))*$D$151,"")</f>
        <v>0</v>
      </c>
      <c r="H265" s="477">
        <f>IFERROR((VLOOKUP(VLOOKUP(Gravearbejde_ubefæstet[[#This Row],[Mål]],Materiale_kappediameter[],H$259,FALSE),Gravearbejde_jord[],H$258,FALSE)+$E$162+IF(Gravearbejde_ubefæstet[[#This Row],[Kommentar]]="Hovedledning",$D$162,0)+VLOOKUP(Gravearbejde_ubefæstet[[#This Row],[Mål]],Gravearbejde_Svejsehuller[],H$258,FALSE))*$D$151,"")</f>
        <v>0</v>
      </c>
      <c r="I265" s="477">
        <f>IFERROR((VLOOKUP(VLOOKUP(Gravearbejde_ubefæstet[[#This Row],[Mål]],Materiale_kappediameter[],I$259,FALSE),Gravearbejde_jord[],I$258,FALSE)+$E$162+IF(Gravearbejde_ubefæstet[[#This Row],[Kommentar]]="Hovedledning",$D$162,0)+VLOOKUP(Gravearbejde_ubefæstet[[#This Row],[Mål]],Gravearbejde_Svejsehuller[],I$258,FALSE))*$D$151,"")</f>
        <v>0</v>
      </c>
      <c r="J265" s="477">
        <f>IFERROR((VLOOKUP(VLOOKUP(Gravearbejde_ubefæstet[[#This Row],[Mål]],Materiale_kappediameter[],J$259,FALSE),Gravearbejde_jord[],J$258,FALSE)+$E$162+IF(Gravearbejde_ubefæstet[[#This Row],[Kommentar]]="Hovedledning",$D$162,0)+VLOOKUP(Gravearbejde_ubefæstet[[#This Row],[Mål]],Gravearbejde_Svejsehuller[],J$258,FALSE))*$D$151,"")</f>
        <v>0</v>
      </c>
      <c r="K265" s="477">
        <f>IFERROR((VLOOKUP(VLOOKUP(Gravearbejde_ubefæstet[[#This Row],[Mål]],Materiale_kappediameter[],K$259,FALSE),Gravearbejde_jord[],K$258,FALSE)+$E$162+IF(Gravearbejde_ubefæstet[[#This Row],[Kommentar]]="Hovedledning",$D$162,0)+VLOOKUP(Gravearbejde_ubefæstet[[#This Row],[Mål]],Gravearbejde_Svejsehuller[],K$258,FALSE))*$D$151,"")</f>
        <v>0</v>
      </c>
    </row>
    <row r="266" spans="2:15" x14ac:dyDescent="0.3">
      <c r="B266" s="683"/>
      <c r="C266" s="470" t="s">
        <v>514</v>
      </c>
      <c r="D266" s="77" t="s">
        <v>112</v>
      </c>
      <c r="E266" s="77"/>
      <c r="F266" s="477" t="str">
        <f>IFERROR((VLOOKUP(VLOOKUP(Gravearbejde_ubefæstet[[#This Row],[Mål]],Materiale_kappediameter[],F$259,FALSE),Gravearbejde_jord[],F$258,FALSE)+$E$162+IF(Gravearbejde_ubefæstet[[#This Row],[Kommentar]]="Hovedledning",$D$162,0)+VLOOKUP(Gravearbejde_ubefæstet[[#This Row],[Mål]],Gravearbejde_Svejsehuller[],F$258,FALSE))*$D$151,"")</f>
        <v/>
      </c>
      <c r="G266" s="477" t="str">
        <f>IFERROR((VLOOKUP(VLOOKUP(Gravearbejde_ubefæstet[[#This Row],[Mål]],Materiale_kappediameter[],G$259,FALSE),Gravearbejde_jord[],G$258,FALSE)+$E$162+IF(Gravearbejde_ubefæstet[[#This Row],[Kommentar]]="Hovedledning",$D$162,0)+VLOOKUP(Gravearbejde_ubefæstet[[#This Row],[Mål]],Gravearbejde_Svejsehuller[],G$258,FALSE))*$D$151,"")</f>
        <v/>
      </c>
      <c r="H266" s="477" t="str">
        <f>IFERROR((VLOOKUP(VLOOKUP(Gravearbejde_ubefæstet[[#This Row],[Mål]],Materiale_kappediameter[],H$259,FALSE),Gravearbejde_jord[],H$258,FALSE)+$E$162+IF(Gravearbejde_ubefæstet[[#This Row],[Kommentar]]="Hovedledning",$D$162,0)+VLOOKUP(Gravearbejde_ubefæstet[[#This Row],[Mål]],Gravearbejde_Svejsehuller[],H$258,FALSE))*$D$151,"")</f>
        <v/>
      </c>
      <c r="I266" s="477" t="str">
        <f>IFERROR((VLOOKUP(VLOOKUP(Gravearbejde_ubefæstet[[#This Row],[Mål]],Materiale_kappediameter[],I$259,FALSE),Gravearbejde_jord[],I$258,FALSE)+$E$162+IF(Gravearbejde_ubefæstet[[#This Row],[Kommentar]]="Hovedledning",$D$162,0)+VLOOKUP(Gravearbejde_ubefæstet[[#This Row],[Mål]],Gravearbejde_Svejsehuller[],I$258,FALSE))*$D$151,"")</f>
        <v/>
      </c>
      <c r="J266" s="477">
        <f>IFERROR((VLOOKUP(VLOOKUP(Gravearbejde_ubefæstet[[#This Row],[Mål]],Materiale_kappediameter[],J$259,FALSE),Gravearbejde_jord[],J$258,FALSE)+$E$162+IF(Gravearbejde_ubefæstet[[#This Row],[Kommentar]]="Hovedledning",$D$162,0)+VLOOKUP(Gravearbejde_ubefæstet[[#This Row],[Mål]],Gravearbejde_Svejsehuller[],J$258,FALSE))*$D$151,"")</f>
        <v>0</v>
      </c>
      <c r="K266" s="477">
        <f>IFERROR((VLOOKUP(VLOOKUP(Gravearbejde_ubefæstet[[#This Row],[Mål]],Materiale_kappediameter[],K$259,FALSE),Gravearbejde_jord[],K$258,FALSE)+$E$162+IF(Gravearbejde_ubefæstet[[#This Row],[Kommentar]]="Hovedledning",$D$162,0)+VLOOKUP(Gravearbejde_ubefæstet[[#This Row],[Mål]],Gravearbejde_Svejsehuller[],K$258,FALSE))*$D$151,"")</f>
        <v>0</v>
      </c>
      <c r="O266" s="45"/>
    </row>
    <row r="267" spans="2:15" x14ac:dyDescent="0.3">
      <c r="B267" s="683"/>
      <c r="C267" s="470" t="s">
        <v>515</v>
      </c>
      <c r="D267" s="77" t="s">
        <v>112</v>
      </c>
      <c r="E267" s="77"/>
      <c r="F267" s="477" t="str">
        <f>IFERROR((VLOOKUP(VLOOKUP(Gravearbejde_ubefæstet[[#This Row],[Mål]],Materiale_kappediameter[],F$259,FALSE),Gravearbejde_jord[],F$258,FALSE)+$E$162+IF(Gravearbejde_ubefæstet[[#This Row],[Kommentar]]="Hovedledning",$D$162,0)+VLOOKUP(Gravearbejde_ubefæstet[[#This Row],[Mål]],Gravearbejde_Svejsehuller[],F$258,FALSE))*$D$151,"")</f>
        <v/>
      </c>
      <c r="G267" s="477" t="str">
        <f>IFERROR((VLOOKUP(VLOOKUP(Gravearbejde_ubefæstet[[#This Row],[Mål]],Materiale_kappediameter[],G$259,FALSE),Gravearbejde_jord[],G$258,FALSE)+$E$162+IF(Gravearbejde_ubefæstet[[#This Row],[Kommentar]]="Hovedledning",$D$162,0)+VLOOKUP(Gravearbejde_ubefæstet[[#This Row],[Mål]],Gravearbejde_Svejsehuller[],G$258,FALSE))*$D$151,"")</f>
        <v/>
      </c>
      <c r="H267" s="477" t="str">
        <f>IFERROR((VLOOKUP(VLOOKUP(Gravearbejde_ubefæstet[[#This Row],[Mål]],Materiale_kappediameter[],H$259,FALSE),Gravearbejde_jord[],H$258,FALSE)+$E$162+IF(Gravearbejde_ubefæstet[[#This Row],[Kommentar]]="Hovedledning",$D$162,0)+VLOOKUP(Gravearbejde_ubefæstet[[#This Row],[Mål]],Gravearbejde_Svejsehuller[],H$258,FALSE))*$D$151,"")</f>
        <v/>
      </c>
      <c r="I267" s="477" t="str">
        <f>IFERROR((VLOOKUP(VLOOKUP(Gravearbejde_ubefæstet[[#This Row],[Mål]],Materiale_kappediameter[],I$259,FALSE),Gravearbejde_jord[],I$258,FALSE)+$E$162+IF(Gravearbejde_ubefæstet[[#This Row],[Kommentar]]="Hovedledning",$D$162,0)+VLOOKUP(Gravearbejde_ubefæstet[[#This Row],[Mål]],Gravearbejde_Svejsehuller[],I$258,FALSE))*$D$151,"")</f>
        <v/>
      </c>
      <c r="J267" s="477">
        <f>IFERROR((VLOOKUP(VLOOKUP(Gravearbejde_ubefæstet[[#This Row],[Mål]],Materiale_kappediameter[],J$259,FALSE),Gravearbejde_jord[],J$258,FALSE)+$E$162+IF(Gravearbejde_ubefæstet[[#This Row],[Kommentar]]="Hovedledning",$D$162,0)+VLOOKUP(Gravearbejde_ubefæstet[[#This Row],[Mål]],Gravearbejde_Svejsehuller[],J$258,FALSE))*$D$151,"")</f>
        <v>0</v>
      </c>
      <c r="K267" s="477">
        <f>IFERROR((VLOOKUP(VLOOKUP(Gravearbejde_ubefæstet[[#This Row],[Mål]],Materiale_kappediameter[],K$259,FALSE),Gravearbejde_jord[],K$258,FALSE)+$E$162+IF(Gravearbejde_ubefæstet[[#This Row],[Kommentar]]="Hovedledning",$D$162,0)+VLOOKUP(Gravearbejde_ubefæstet[[#This Row],[Mål]],Gravearbejde_Svejsehuller[],K$258,FALSE))*$D$151,"")</f>
        <v>0</v>
      </c>
    </row>
    <row r="268" spans="2:15" x14ac:dyDescent="0.3">
      <c r="B268" s="683"/>
      <c r="C268" s="470" t="s">
        <v>497</v>
      </c>
      <c r="D268" s="77" t="s">
        <v>112</v>
      </c>
      <c r="E268" s="77" t="s">
        <v>248</v>
      </c>
      <c r="F268" s="477">
        <f>IFERROR((VLOOKUP(VLOOKUP(Gravearbejde_ubefæstet[[#This Row],[Mål]],Materiale_kappediameter[],F$259,FALSE),Gravearbejde_jord[],F$258,FALSE)+$E$162+IF(Gravearbejde_ubefæstet[[#This Row],[Kommentar]]="Hovedledning",$D$162,0)+VLOOKUP(Gravearbejde_ubefæstet[[#This Row],[Mål]],Gravearbejde_Svejsehuller[],F$258,FALSE))*$D$151,"")</f>
        <v>0</v>
      </c>
      <c r="G268" s="477">
        <f>IFERROR((VLOOKUP(VLOOKUP(Gravearbejde_ubefæstet[[#This Row],[Mål]],Materiale_kappediameter[],G$259,FALSE),Gravearbejde_jord[],G$258,FALSE)+$E$162+IF(Gravearbejde_ubefæstet[[#This Row],[Kommentar]]="Hovedledning",$D$162,0)+VLOOKUP(Gravearbejde_ubefæstet[[#This Row],[Mål]],Gravearbejde_Svejsehuller[],G$258,FALSE))*$D$151,"")</f>
        <v>0</v>
      </c>
      <c r="H268" s="477">
        <f>IFERROR((VLOOKUP(VLOOKUP(Gravearbejde_ubefæstet[[#This Row],[Mål]],Materiale_kappediameter[],H$259,FALSE),Gravearbejde_jord[],H$258,FALSE)+$E$162+IF(Gravearbejde_ubefæstet[[#This Row],[Kommentar]]="Hovedledning",$D$162,0)+VLOOKUP(Gravearbejde_ubefæstet[[#This Row],[Mål]],Gravearbejde_Svejsehuller[],H$258,FALSE))*$D$151,"")</f>
        <v>0</v>
      </c>
      <c r="I268" s="477">
        <f>IFERROR((VLOOKUP(VLOOKUP(Gravearbejde_ubefæstet[[#This Row],[Mål]],Materiale_kappediameter[],I$259,FALSE),Gravearbejde_jord[],I$258,FALSE)+$E$162+IF(Gravearbejde_ubefæstet[[#This Row],[Kommentar]]="Hovedledning",$D$162,0)+VLOOKUP(Gravearbejde_ubefæstet[[#This Row],[Mål]],Gravearbejde_Svejsehuller[],I$258,FALSE))*$D$151,"")</f>
        <v>0</v>
      </c>
      <c r="J268" s="477">
        <f>IFERROR((VLOOKUP(VLOOKUP(Gravearbejde_ubefæstet[[#This Row],[Mål]],Materiale_kappediameter[],J$259,FALSE),Gravearbejde_jord[],J$258,FALSE)+$E$162+IF(Gravearbejde_ubefæstet[[#This Row],[Kommentar]]="Hovedledning",$D$162,0)+VLOOKUP(Gravearbejde_ubefæstet[[#This Row],[Mål]],Gravearbejde_Svejsehuller[],J$258,FALSE))*$D$151,"")</f>
        <v>0</v>
      </c>
      <c r="K268" s="477">
        <f>IFERROR((VLOOKUP(VLOOKUP(Gravearbejde_ubefæstet[[#This Row],[Mål]],Materiale_kappediameter[],K$259,FALSE),Gravearbejde_jord[],K$258,FALSE)+$E$162+IF(Gravearbejde_ubefæstet[[#This Row],[Kommentar]]="Hovedledning",$D$162,0)+VLOOKUP(Gravearbejde_ubefæstet[[#This Row],[Mål]],Gravearbejde_Svejsehuller[],K$258,FALSE))*$D$151,"")</f>
        <v>0</v>
      </c>
    </row>
    <row r="269" spans="2:15" x14ac:dyDescent="0.3">
      <c r="B269" s="683"/>
      <c r="C269" s="470" t="s">
        <v>498</v>
      </c>
      <c r="D269" s="77" t="s">
        <v>112</v>
      </c>
      <c r="E269" s="77" t="s">
        <v>248</v>
      </c>
      <c r="F269" s="477">
        <f>IFERROR((VLOOKUP(VLOOKUP(Gravearbejde_ubefæstet[[#This Row],[Mål]],Materiale_kappediameter[],F$259,FALSE),Gravearbejde_jord[],F$258,FALSE)+$E$162+IF(Gravearbejde_ubefæstet[[#This Row],[Kommentar]]="Hovedledning",$D$162,0)+VLOOKUP(Gravearbejde_ubefæstet[[#This Row],[Mål]],Gravearbejde_Svejsehuller[],F$258,FALSE))*$D$151,"")</f>
        <v>0</v>
      </c>
      <c r="G269" s="477">
        <f>IFERROR((VLOOKUP(VLOOKUP(Gravearbejde_ubefæstet[[#This Row],[Mål]],Materiale_kappediameter[],G$259,FALSE),Gravearbejde_jord[],G$258,FALSE)+$E$162+IF(Gravearbejde_ubefæstet[[#This Row],[Kommentar]]="Hovedledning",$D$162,0)+VLOOKUP(Gravearbejde_ubefæstet[[#This Row],[Mål]],Gravearbejde_Svejsehuller[],G$258,FALSE))*$D$151,"")</f>
        <v>0</v>
      </c>
      <c r="H269" s="477">
        <f>IFERROR((VLOOKUP(VLOOKUP(Gravearbejde_ubefæstet[[#This Row],[Mål]],Materiale_kappediameter[],H$259,FALSE),Gravearbejde_jord[],H$258,FALSE)+$E$162+IF(Gravearbejde_ubefæstet[[#This Row],[Kommentar]]="Hovedledning",$D$162,0)+VLOOKUP(Gravearbejde_ubefæstet[[#This Row],[Mål]],Gravearbejde_Svejsehuller[],H$258,FALSE))*$D$151,"")</f>
        <v>0</v>
      </c>
      <c r="I269" s="477">
        <f>IFERROR((VLOOKUP(VLOOKUP(Gravearbejde_ubefæstet[[#This Row],[Mål]],Materiale_kappediameter[],I$259,FALSE),Gravearbejde_jord[],I$258,FALSE)+$E$162+IF(Gravearbejde_ubefæstet[[#This Row],[Kommentar]]="Hovedledning",$D$162,0)+VLOOKUP(Gravearbejde_ubefæstet[[#This Row],[Mål]],Gravearbejde_Svejsehuller[],I$258,FALSE))*$D$151,"")</f>
        <v>0</v>
      </c>
      <c r="J269" s="477">
        <f>IFERROR((VLOOKUP(VLOOKUP(Gravearbejde_ubefæstet[[#This Row],[Mål]],Materiale_kappediameter[],J$259,FALSE),Gravearbejde_jord[],J$258,FALSE)+$E$162+IF(Gravearbejde_ubefæstet[[#This Row],[Kommentar]]="Hovedledning",$D$162,0)+VLOOKUP(Gravearbejde_ubefæstet[[#This Row],[Mål]],Gravearbejde_Svejsehuller[],J$258,FALSE))*$D$151,"")</f>
        <v>0</v>
      </c>
      <c r="K269" s="477">
        <f>IFERROR((VLOOKUP(VLOOKUP(Gravearbejde_ubefæstet[[#This Row],[Mål]],Materiale_kappediameter[],K$259,FALSE),Gravearbejde_jord[],K$258,FALSE)+$E$162+IF(Gravearbejde_ubefæstet[[#This Row],[Kommentar]]="Hovedledning",$D$162,0)+VLOOKUP(Gravearbejde_ubefæstet[[#This Row],[Mål]],Gravearbejde_Svejsehuller[],K$258,FALSE))*$D$151,"")</f>
        <v>0</v>
      </c>
    </row>
    <row r="270" spans="2:15" x14ac:dyDescent="0.3">
      <c r="B270" s="683"/>
      <c r="C270" s="470" t="s">
        <v>499</v>
      </c>
      <c r="D270" s="77" t="s">
        <v>112</v>
      </c>
      <c r="E270" s="77" t="s">
        <v>248</v>
      </c>
      <c r="F270" s="477">
        <f>IFERROR((VLOOKUP(VLOOKUP(Gravearbejde_ubefæstet[[#This Row],[Mål]],Materiale_kappediameter[],F$259,FALSE),Gravearbejde_jord[],F$258,FALSE)+$E$162+IF(Gravearbejde_ubefæstet[[#This Row],[Kommentar]]="Hovedledning",$D$162,0)+VLOOKUP(Gravearbejde_ubefæstet[[#This Row],[Mål]],Gravearbejde_Svejsehuller[],F$258,FALSE))*$D$151,"")</f>
        <v>0</v>
      </c>
      <c r="G270" s="477">
        <f>IFERROR((VLOOKUP(VLOOKUP(Gravearbejde_ubefæstet[[#This Row],[Mål]],Materiale_kappediameter[],G$259,FALSE),Gravearbejde_jord[],G$258,FALSE)+$E$162+IF(Gravearbejde_ubefæstet[[#This Row],[Kommentar]]="Hovedledning",$D$162,0)+VLOOKUP(Gravearbejde_ubefæstet[[#This Row],[Mål]],Gravearbejde_Svejsehuller[],G$258,FALSE))*$D$151,"")</f>
        <v>0</v>
      </c>
      <c r="H270" s="477">
        <f>IFERROR((VLOOKUP(VLOOKUP(Gravearbejde_ubefæstet[[#This Row],[Mål]],Materiale_kappediameter[],H$259,FALSE),Gravearbejde_jord[],H$258,FALSE)+$E$162+IF(Gravearbejde_ubefæstet[[#This Row],[Kommentar]]="Hovedledning",$D$162,0)+VLOOKUP(Gravearbejde_ubefæstet[[#This Row],[Mål]],Gravearbejde_Svejsehuller[],H$258,FALSE))*$D$151,"")</f>
        <v>0</v>
      </c>
      <c r="I270" s="477">
        <f>IFERROR((VLOOKUP(VLOOKUP(Gravearbejde_ubefæstet[[#This Row],[Mål]],Materiale_kappediameter[],I$259,FALSE),Gravearbejde_jord[],I$258,FALSE)+$E$162+IF(Gravearbejde_ubefæstet[[#This Row],[Kommentar]]="Hovedledning",$D$162,0)+VLOOKUP(Gravearbejde_ubefæstet[[#This Row],[Mål]],Gravearbejde_Svejsehuller[],I$258,FALSE))*$D$151,"")</f>
        <v>0</v>
      </c>
      <c r="J270" s="477">
        <f>IFERROR((VLOOKUP(VLOOKUP(Gravearbejde_ubefæstet[[#This Row],[Mål]],Materiale_kappediameter[],J$259,FALSE),Gravearbejde_jord[],J$258,FALSE)+$E$162+IF(Gravearbejde_ubefæstet[[#This Row],[Kommentar]]="Hovedledning",$D$162,0)+VLOOKUP(Gravearbejde_ubefæstet[[#This Row],[Mål]],Gravearbejde_Svejsehuller[],J$258,FALSE))*$D$151,"")</f>
        <v>0</v>
      </c>
      <c r="K270" s="477">
        <f>IFERROR((VLOOKUP(VLOOKUP(Gravearbejde_ubefæstet[[#This Row],[Mål]],Materiale_kappediameter[],K$259,FALSE),Gravearbejde_jord[],K$258,FALSE)+$E$162+IF(Gravearbejde_ubefæstet[[#This Row],[Kommentar]]="Hovedledning",$D$162,0)+VLOOKUP(Gravearbejde_ubefæstet[[#This Row],[Mål]],Gravearbejde_Svejsehuller[],K$258,FALSE))*$D$151,"")</f>
        <v>0</v>
      </c>
      <c r="O270" s="1" t="s">
        <v>203</v>
      </c>
    </row>
    <row r="271" spans="2:15" ht="15" customHeight="1" x14ac:dyDescent="0.3">
      <c r="B271" s="683"/>
      <c r="C271" s="470" t="s">
        <v>500</v>
      </c>
      <c r="D271" s="77" t="s">
        <v>112</v>
      </c>
      <c r="E271" s="77" t="s">
        <v>248</v>
      </c>
      <c r="F271" s="477">
        <f>IFERROR((VLOOKUP(VLOOKUP(Gravearbejde_ubefæstet[[#This Row],[Mål]],Materiale_kappediameter[],F$259,FALSE),Gravearbejde_jord[],F$258,FALSE)+$E$162+IF(Gravearbejde_ubefæstet[[#This Row],[Kommentar]]="Hovedledning",$D$162,0)+VLOOKUP(Gravearbejde_ubefæstet[[#This Row],[Mål]],Gravearbejde_Svejsehuller[],F$258,FALSE))*$D$151,"")</f>
        <v>0</v>
      </c>
      <c r="G271" s="477">
        <f>IFERROR((VLOOKUP(VLOOKUP(Gravearbejde_ubefæstet[[#This Row],[Mål]],Materiale_kappediameter[],G$259,FALSE),Gravearbejde_jord[],G$258,FALSE)+$E$162+IF(Gravearbejde_ubefæstet[[#This Row],[Kommentar]]="Hovedledning",$D$162,0)+VLOOKUP(Gravearbejde_ubefæstet[[#This Row],[Mål]],Gravearbejde_Svejsehuller[],G$258,FALSE))*$D$151,"")</f>
        <v>0</v>
      </c>
      <c r="H271" s="477">
        <f>IFERROR((VLOOKUP(VLOOKUP(Gravearbejde_ubefæstet[[#This Row],[Mål]],Materiale_kappediameter[],H$259,FALSE),Gravearbejde_jord[],H$258,FALSE)+$E$162+IF(Gravearbejde_ubefæstet[[#This Row],[Kommentar]]="Hovedledning",$D$162,0)+VLOOKUP(Gravearbejde_ubefæstet[[#This Row],[Mål]],Gravearbejde_Svejsehuller[],H$258,FALSE))*$D$151,"")</f>
        <v>0</v>
      </c>
      <c r="I271" s="477">
        <f>IFERROR((VLOOKUP(VLOOKUP(Gravearbejde_ubefæstet[[#This Row],[Mål]],Materiale_kappediameter[],I$259,FALSE),Gravearbejde_jord[],I$258,FALSE)+$E$162+IF(Gravearbejde_ubefæstet[[#This Row],[Kommentar]]="Hovedledning",$D$162,0)+VLOOKUP(Gravearbejde_ubefæstet[[#This Row],[Mål]],Gravearbejde_Svejsehuller[],I$258,FALSE))*$D$151,"")</f>
        <v>0</v>
      </c>
      <c r="J271" s="477">
        <f>IFERROR((VLOOKUP(VLOOKUP(Gravearbejde_ubefæstet[[#This Row],[Mål]],Materiale_kappediameter[],J$259,FALSE),Gravearbejde_jord[],J$258,FALSE)+$E$162+IF(Gravearbejde_ubefæstet[[#This Row],[Kommentar]]="Hovedledning",$D$162,0)+VLOOKUP(Gravearbejde_ubefæstet[[#This Row],[Mål]],Gravearbejde_Svejsehuller[],J$258,FALSE))*$D$151,"")</f>
        <v>0</v>
      </c>
      <c r="K271" s="477">
        <f>IFERROR((VLOOKUP(VLOOKUP(Gravearbejde_ubefæstet[[#This Row],[Mål]],Materiale_kappediameter[],K$259,FALSE),Gravearbejde_jord[],K$258,FALSE)+$E$162+IF(Gravearbejde_ubefæstet[[#This Row],[Kommentar]]="Hovedledning",$D$162,0)+VLOOKUP(Gravearbejde_ubefæstet[[#This Row],[Mål]],Gravearbejde_Svejsehuller[],K$258,FALSE))*$D$151,"")</f>
        <v>0</v>
      </c>
    </row>
    <row r="272" spans="2:15" x14ac:dyDescent="0.3">
      <c r="B272" s="683"/>
      <c r="C272" s="470" t="s">
        <v>501</v>
      </c>
      <c r="D272" s="77" t="s">
        <v>112</v>
      </c>
      <c r="E272" s="77" t="s">
        <v>248</v>
      </c>
      <c r="F272" s="477">
        <f>IFERROR((VLOOKUP(VLOOKUP(Gravearbejde_ubefæstet[[#This Row],[Mål]],Materiale_kappediameter[],F$259,FALSE),Gravearbejde_jord[],F$258,FALSE)+$E$162+IF(Gravearbejde_ubefæstet[[#This Row],[Kommentar]]="Hovedledning",$D$162,0)+VLOOKUP(Gravearbejde_ubefæstet[[#This Row],[Mål]],Gravearbejde_Svejsehuller[],F$258,FALSE))*$D$151,"")</f>
        <v>0</v>
      </c>
      <c r="G272" s="477">
        <f>IFERROR((VLOOKUP(VLOOKUP(Gravearbejde_ubefæstet[[#This Row],[Mål]],Materiale_kappediameter[],G$259,FALSE),Gravearbejde_jord[],G$258,FALSE)+$E$162+IF(Gravearbejde_ubefæstet[[#This Row],[Kommentar]]="Hovedledning",$D$162,0)+VLOOKUP(Gravearbejde_ubefæstet[[#This Row],[Mål]],Gravearbejde_Svejsehuller[],G$258,FALSE))*$D$151,"")</f>
        <v>0</v>
      </c>
      <c r="H272" s="477">
        <f>IFERROR((VLOOKUP(VLOOKUP(Gravearbejde_ubefæstet[[#This Row],[Mål]],Materiale_kappediameter[],H$259,FALSE),Gravearbejde_jord[],H$258,FALSE)+$E$162+IF(Gravearbejde_ubefæstet[[#This Row],[Kommentar]]="Hovedledning",$D$162,0)+VLOOKUP(Gravearbejde_ubefæstet[[#This Row],[Mål]],Gravearbejde_Svejsehuller[],H$258,FALSE))*$D$151,"")</f>
        <v>0</v>
      </c>
      <c r="I272" s="477">
        <f>IFERROR((VLOOKUP(VLOOKUP(Gravearbejde_ubefæstet[[#This Row],[Mål]],Materiale_kappediameter[],I$259,FALSE),Gravearbejde_jord[],I$258,FALSE)+$E$162+IF(Gravearbejde_ubefæstet[[#This Row],[Kommentar]]="Hovedledning",$D$162,0)+VLOOKUP(Gravearbejde_ubefæstet[[#This Row],[Mål]],Gravearbejde_Svejsehuller[],I$258,FALSE))*$D$151,"")</f>
        <v>0</v>
      </c>
      <c r="J272" s="477">
        <f>IFERROR((VLOOKUP(VLOOKUP(Gravearbejde_ubefæstet[[#This Row],[Mål]],Materiale_kappediameter[],J$259,FALSE),Gravearbejde_jord[],J$258,FALSE)+$E$162+IF(Gravearbejde_ubefæstet[[#This Row],[Kommentar]]="Hovedledning",$D$162,0)+VLOOKUP(Gravearbejde_ubefæstet[[#This Row],[Mål]],Gravearbejde_Svejsehuller[],J$258,FALSE))*$D$151,"")</f>
        <v>0</v>
      </c>
      <c r="K272" s="477">
        <f>IFERROR((VLOOKUP(VLOOKUP(Gravearbejde_ubefæstet[[#This Row],[Mål]],Materiale_kappediameter[],K$259,FALSE),Gravearbejde_jord[],K$258,FALSE)+$E$162+IF(Gravearbejde_ubefæstet[[#This Row],[Kommentar]]="Hovedledning",$D$162,0)+VLOOKUP(Gravearbejde_ubefæstet[[#This Row],[Mål]],Gravearbejde_Svejsehuller[],K$258,FALSE))*$D$151,"")</f>
        <v>0</v>
      </c>
    </row>
    <row r="273" spans="2:11" x14ac:dyDescent="0.3">
      <c r="B273" s="683"/>
      <c r="C273" s="470" t="s">
        <v>502</v>
      </c>
      <c r="D273" s="77" t="s">
        <v>112</v>
      </c>
      <c r="E273" s="77" t="s">
        <v>248</v>
      </c>
      <c r="F273" s="477">
        <f>IFERROR((VLOOKUP(VLOOKUP(Gravearbejde_ubefæstet[[#This Row],[Mål]],Materiale_kappediameter[],F$259,FALSE),Gravearbejde_jord[],F$258,FALSE)+$E$162+IF(Gravearbejde_ubefæstet[[#This Row],[Kommentar]]="Hovedledning",$D$162,0)+VLOOKUP(Gravearbejde_ubefæstet[[#This Row],[Mål]],Gravearbejde_Svejsehuller[],F$258,FALSE))*$D$151,"")</f>
        <v>0</v>
      </c>
      <c r="G273" s="477">
        <f>IFERROR((VLOOKUP(VLOOKUP(Gravearbejde_ubefæstet[[#This Row],[Mål]],Materiale_kappediameter[],G$259,FALSE),Gravearbejde_jord[],G$258,FALSE)+$E$162+IF(Gravearbejde_ubefæstet[[#This Row],[Kommentar]]="Hovedledning",$D$162,0)+VLOOKUP(Gravearbejde_ubefæstet[[#This Row],[Mål]],Gravearbejde_Svejsehuller[],G$258,FALSE))*$D$151,"")</f>
        <v>0</v>
      </c>
      <c r="H273" s="477">
        <f>IFERROR((VLOOKUP(VLOOKUP(Gravearbejde_ubefæstet[[#This Row],[Mål]],Materiale_kappediameter[],H$259,FALSE),Gravearbejde_jord[],H$258,FALSE)+$E$162+IF(Gravearbejde_ubefæstet[[#This Row],[Kommentar]]="Hovedledning",$D$162,0)+VLOOKUP(Gravearbejde_ubefæstet[[#This Row],[Mål]],Gravearbejde_Svejsehuller[],H$258,FALSE))*$D$151,"")</f>
        <v>0</v>
      </c>
      <c r="I273" s="477">
        <f>IFERROR((VLOOKUP(VLOOKUP(Gravearbejde_ubefæstet[[#This Row],[Mål]],Materiale_kappediameter[],I$259,FALSE),Gravearbejde_jord[],I$258,FALSE)+$E$162+IF(Gravearbejde_ubefæstet[[#This Row],[Kommentar]]="Hovedledning",$D$162,0)+VLOOKUP(Gravearbejde_ubefæstet[[#This Row],[Mål]],Gravearbejde_Svejsehuller[],I$258,FALSE))*$D$151,"")</f>
        <v>0</v>
      </c>
      <c r="J273" s="477">
        <f>IFERROR((VLOOKUP(VLOOKUP(Gravearbejde_ubefæstet[[#This Row],[Mål]],Materiale_kappediameter[],J$259,FALSE),Gravearbejde_jord[],J$258,FALSE)+$E$162+IF(Gravearbejde_ubefæstet[[#This Row],[Kommentar]]="Hovedledning",$D$162,0)+VLOOKUP(Gravearbejde_ubefæstet[[#This Row],[Mål]],Gravearbejde_Svejsehuller[],J$258,FALSE))*$D$151,"")</f>
        <v>0</v>
      </c>
      <c r="K273" s="477">
        <f>IFERROR((VLOOKUP(VLOOKUP(Gravearbejde_ubefæstet[[#This Row],[Mål]],Materiale_kappediameter[],K$259,FALSE),Gravearbejde_jord[],K$258,FALSE)+$E$162+IF(Gravearbejde_ubefæstet[[#This Row],[Kommentar]]="Hovedledning",$D$162,0)+VLOOKUP(Gravearbejde_ubefæstet[[#This Row],[Mål]],Gravearbejde_Svejsehuller[],K$258,FALSE))*$D$151,"")</f>
        <v>0</v>
      </c>
    </row>
    <row r="274" spans="2:11" x14ac:dyDescent="0.3">
      <c r="B274" s="683"/>
      <c r="C274" s="470" t="s">
        <v>503</v>
      </c>
      <c r="D274" s="77" t="s">
        <v>112</v>
      </c>
      <c r="E274" s="77" t="s">
        <v>248</v>
      </c>
      <c r="F274" s="477">
        <f>IFERROR((VLOOKUP(VLOOKUP(Gravearbejde_ubefæstet[[#This Row],[Mål]],Materiale_kappediameter[],F$259,FALSE),Gravearbejde_jord[],F$258,FALSE)+$E$162+IF(Gravearbejde_ubefæstet[[#This Row],[Kommentar]]="Hovedledning",$D$162,0)+VLOOKUP(Gravearbejde_ubefæstet[[#This Row],[Mål]],Gravearbejde_Svejsehuller[],F$258,FALSE))*$D$151,"")</f>
        <v>0</v>
      </c>
      <c r="G274" s="477">
        <f>IFERROR((VLOOKUP(VLOOKUP(Gravearbejde_ubefæstet[[#This Row],[Mål]],Materiale_kappediameter[],G$259,FALSE),Gravearbejde_jord[],G$258,FALSE)+$E$162+IF(Gravearbejde_ubefæstet[[#This Row],[Kommentar]]="Hovedledning",$D$162,0)+VLOOKUP(Gravearbejde_ubefæstet[[#This Row],[Mål]],Gravearbejde_Svejsehuller[],G$258,FALSE))*$D$151,"")</f>
        <v>0</v>
      </c>
      <c r="H274" s="477">
        <f>IFERROR((VLOOKUP(VLOOKUP(Gravearbejde_ubefæstet[[#This Row],[Mål]],Materiale_kappediameter[],H$259,FALSE),Gravearbejde_jord[],H$258,FALSE)+$E$162+IF(Gravearbejde_ubefæstet[[#This Row],[Kommentar]]="Hovedledning",$D$162,0)+VLOOKUP(Gravearbejde_ubefæstet[[#This Row],[Mål]],Gravearbejde_Svejsehuller[],H$258,FALSE))*$D$151,"")</f>
        <v>0</v>
      </c>
      <c r="I274" s="477">
        <f>IFERROR((VLOOKUP(VLOOKUP(Gravearbejde_ubefæstet[[#This Row],[Mål]],Materiale_kappediameter[],I$259,FALSE),Gravearbejde_jord[],I$258,FALSE)+$E$162+IF(Gravearbejde_ubefæstet[[#This Row],[Kommentar]]="Hovedledning",$D$162,0)+VLOOKUP(Gravearbejde_ubefæstet[[#This Row],[Mål]],Gravearbejde_Svejsehuller[],I$258,FALSE))*$D$151,"")</f>
        <v>0</v>
      </c>
      <c r="J274" s="477">
        <f>IFERROR((VLOOKUP(VLOOKUP(Gravearbejde_ubefæstet[[#This Row],[Mål]],Materiale_kappediameter[],J$259,FALSE),Gravearbejde_jord[],J$258,FALSE)+$E$162+IF(Gravearbejde_ubefæstet[[#This Row],[Kommentar]]="Hovedledning",$D$162,0)+VLOOKUP(Gravearbejde_ubefæstet[[#This Row],[Mål]],Gravearbejde_Svejsehuller[],J$258,FALSE))*$D$151,"")</f>
        <v>0</v>
      </c>
      <c r="K274" s="477">
        <f>IFERROR((VLOOKUP(VLOOKUP(Gravearbejde_ubefæstet[[#This Row],[Mål]],Materiale_kappediameter[],K$259,FALSE),Gravearbejde_jord[],K$258,FALSE)+$E$162+IF(Gravearbejde_ubefæstet[[#This Row],[Kommentar]]="Hovedledning",$D$162,0)+VLOOKUP(Gravearbejde_ubefæstet[[#This Row],[Mål]],Gravearbejde_Svejsehuller[],K$258,FALSE))*$D$151,"")</f>
        <v>0</v>
      </c>
    </row>
    <row r="275" spans="2:11" x14ac:dyDescent="0.3">
      <c r="B275" s="683"/>
      <c r="C275" s="470" t="s">
        <v>504</v>
      </c>
      <c r="D275" s="77" t="s">
        <v>112</v>
      </c>
      <c r="E275" s="77" t="s">
        <v>248</v>
      </c>
      <c r="F275" s="477">
        <f>IFERROR((VLOOKUP(VLOOKUP(Gravearbejde_ubefæstet[[#This Row],[Mål]],Materiale_kappediameter[],F$259,FALSE),Gravearbejde_jord[],F$258,FALSE)+$E$162+IF(Gravearbejde_ubefæstet[[#This Row],[Kommentar]]="Hovedledning",$D$162,0)+VLOOKUP(Gravearbejde_ubefæstet[[#This Row],[Mål]],Gravearbejde_Svejsehuller[],F$258,FALSE))*$D$151,"")</f>
        <v>0</v>
      </c>
      <c r="G275" s="477">
        <f>IFERROR((VLOOKUP(VLOOKUP(Gravearbejde_ubefæstet[[#This Row],[Mål]],Materiale_kappediameter[],G$259,FALSE),Gravearbejde_jord[],G$258,FALSE)+$E$162+IF(Gravearbejde_ubefæstet[[#This Row],[Kommentar]]="Hovedledning",$D$162,0)+VLOOKUP(Gravearbejde_ubefæstet[[#This Row],[Mål]],Gravearbejde_Svejsehuller[],G$258,FALSE))*$D$151,"")</f>
        <v>0</v>
      </c>
      <c r="H275" s="477">
        <f>IFERROR((VLOOKUP(VLOOKUP(Gravearbejde_ubefæstet[[#This Row],[Mål]],Materiale_kappediameter[],H$259,FALSE),Gravearbejde_jord[],H$258,FALSE)+$E$162+IF(Gravearbejde_ubefæstet[[#This Row],[Kommentar]]="Hovedledning",$D$162,0)+VLOOKUP(Gravearbejde_ubefæstet[[#This Row],[Mål]],Gravearbejde_Svejsehuller[],H$258,FALSE))*$D$151,"")</f>
        <v>0</v>
      </c>
      <c r="I275" s="477">
        <f>IFERROR((VLOOKUP(VLOOKUP(Gravearbejde_ubefæstet[[#This Row],[Mål]],Materiale_kappediameter[],I$259,FALSE),Gravearbejde_jord[],I$258,FALSE)+$E$162+IF(Gravearbejde_ubefæstet[[#This Row],[Kommentar]]="Hovedledning",$D$162,0)+VLOOKUP(Gravearbejde_ubefæstet[[#This Row],[Mål]],Gravearbejde_Svejsehuller[],I$258,FALSE))*$D$151,"")</f>
        <v>0</v>
      </c>
      <c r="J275" s="477">
        <f>IFERROR((VLOOKUP(VLOOKUP(Gravearbejde_ubefæstet[[#This Row],[Mål]],Materiale_kappediameter[],J$259,FALSE),Gravearbejde_jord[],J$258,FALSE)+$E$162+IF(Gravearbejde_ubefæstet[[#This Row],[Kommentar]]="Hovedledning",$D$162,0)+VLOOKUP(Gravearbejde_ubefæstet[[#This Row],[Mål]],Gravearbejde_Svejsehuller[],J$258,FALSE))*$D$151,"")</f>
        <v>0</v>
      </c>
      <c r="K275" s="477">
        <f>IFERROR((VLOOKUP(VLOOKUP(Gravearbejde_ubefæstet[[#This Row],[Mål]],Materiale_kappediameter[],K$259,FALSE),Gravearbejde_jord[],K$258,FALSE)+$E$162+IF(Gravearbejde_ubefæstet[[#This Row],[Kommentar]]="Hovedledning",$D$162,0)+VLOOKUP(Gravearbejde_ubefæstet[[#This Row],[Mål]],Gravearbejde_Svejsehuller[],K$258,FALSE))*$D$151,"")</f>
        <v>0</v>
      </c>
    </row>
    <row r="276" spans="2:11" x14ac:dyDescent="0.3">
      <c r="B276" s="683"/>
      <c r="C276" s="470" t="s">
        <v>505</v>
      </c>
      <c r="D276" s="77" t="s">
        <v>112</v>
      </c>
      <c r="E276" s="77" t="s">
        <v>248</v>
      </c>
      <c r="F276" s="477">
        <f>IFERROR((VLOOKUP(VLOOKUP(Gravearbejde_ubefæstet[[#This Row],[Mål]],Materiale_kappediameter[],F$259,FALSE),Gravearbejde_jord[],F$258,FALSE)+$E$162+IF(Gravearbejde_ubefæstet[[#This Row],[Kommentar]]="Hovedledning",$D$162,0)+VLOOKUP(Gravearbejde_ubefæstet[[#This Row],[Mål]],Gravearbejde_Svejsehuller[],F$258,FALSE))*$D$151,"")</f>
        <v>0</v>
      </c>
      <c r="G276" s="477">
        <f>IFERROR((VLOOKUP(VLOOKUP(Gravearbejde_ubefæstet[[#This Row],[Mål]],Materiale_kappediameter[],G$259,FALSE),Gravearbejde_jord[],G$258,FALSE)+$E$162+IF(Gravearbejde_ubefæstet[[#This Row],[Kommentar]]="Hovedledning",$D$162,0)+VLOOKUP(Gravearbejde_ubefæstet[[#This Row],[Mål]],Gravearbejde_Svejsehuller[],G$258,FALSE))*$D$151,"")</f>
        <v>0</v>
      </c>
      <c r="H276" s="477">
        <f>IFERROR((VLOOKUP(VLOOKUP(Gravearbejde_ubefæstet[[#This Row],[Mål]],Materiale_kappediameter[],H$259,FALSE),Gravearbejde_jord[],H$258,FALSE)+$E$162+IF(Gravearbejde_ubefæstet[[#This Row],[Kommentar]]="Hovedledning",$D$162,0)+VLOOKUP(Gravearbejde_ubefæstet[[#This Row],[Mål]],Gravearbejde_Svejsehuller[],H$258,FALSE))*$D$151,"")</f>
        <v>0</v>
      </c>
      <c r="I276" s="477">
        <f>IFERROR((VLOOKUP(VLOOKUP(Gravearbejde_ubefæstet[[#This Row],[Mål]],Materiale_kappediameter[],I$259,FALSE),Gravearbejde_jord[],I$258,FALSE)+$E$162+IF(Gravearbejde_ubefæstet[[#This Row],[Kommentar]]="Hovedledning",$D$162,0)+VLOOKUP(Gravearbejde_ubefæstet[[#This Row],[Mål]],Gravearbejde_Svejsehuller[],I$258,FALSE))*$D$151,"")</f>
        <v>0</v>
      </c>
      <c r="J276" s="477">
        <f>IFERROR((VLOOKUP(VLOOKUP(Gravearbejde_ubefæstet[[#This Row],[Mål]],Materiale_kappediameter[],J$259,FALSE),Gravearbejde_jord[],J$258,FALSE)+$E$162+IF(Gravearbejde_ubefæstet[[#This Row],[Kommentar]]="Hovedledning",$D$162,0)+VLOOKUP(Gravearbejde_ubefæstet[[#This Row],[Mål]],Gravearbejde_Svejsehuller[],J$258,FALSE))*$D$151,"")</f>
        <v>0</v>
      </c>
      <c r="K276" s="477">
        <f>IFERROR((VLOOKUP(VLOOKUP(Gravearbejde_ubefæstet[[#This Row],[Mål]],Materiale_kappediameter[],K$259,FALSE),Gravearbejde_jord[],K$258,FALSE)+$E$162+IF(Gravearbejde_ubefæstet[[#This Row],[Kommentar]]="Hovedledning",$D$162,0)+VLOOKUP(Gravearbejde_ubefæstet[[#This Row],[Mål]],Gravearbejde_Svejsehuller[],K$258,FALSE))*$D$151,"")</f>
        <v>0</v>
      </c>
    </row>
    <row r="277" spans="2:11" x14ac:dyDescent="0.3">
      <c r="B277" s="683"/>
      <c r="C277" s="470" t="s">
        <v>506</v>
      </c>
      <c r="D277" s="77" t="s">
        <v>112</v>
      </c>
      <c r="E277" s="77" t="s">
        <v>248</v>
      </c>
      <c r="F277" s="477">
        <f>IFERROR((VLOOKUP(VLOOKUP(Gravearbejde_ubefæstet[[#This Row],[Mål]],Materiale_kappediameter[],F$259,FALSE),Gravearbejde_jord[],F$258,FALSE)+$E$162+IF(Gravearbejde_ubefæstet[[#This Row],[Kommentar]]="Hovedledning",$D$162,0)+VLOOKUP(Gravearbejde_ubefæstet[[#This Row],[Mål]],Gravearbejde_Svejsehuller[],F$258,FALSE))*$D$151,"")</f>
        <v>0</v>
      </c>
      <c r="G277" s="477">
        <f>IFERROR((VLOOKUP(VLOOKUP(Gravearbejde_ubefæstet[[#This Row],[Mål]],Materiale_kappediameter[],G$259,FALSE),Gravearbejde_jord[],G$258,FALSE)+$E$162+IF(Gravearbejde_ubefæstet[[#This Row],[Kommentar]]="Hovedledning",$D$162,0)+VLOOKUP(Gravearbejde_ubefæstet[[#This Row],[Mål]],Gravearbejde_Svejsehuller[],G$258,FALSE))*$D$151,"")</f>
        <v>0</v>
      </c>
      <c r="H277" s="477">
        <f>IFERROR((VLOOKUP(VLOOKUP(Gravearbejde_ubefæstet[[#This Row],[Mål]],Materiale_kappediameter[],H$259,FALSE),Gravearbejde_jord[],H$258,FALSE)+$E$162+IF(Gravearbejde_ubefæstet[[#This Row],[Kommentar]]="Hovedledning",$D$162,0)+VLOOKUP(Gravearbejde_ubefæstet[[#This Row],[Mål]],Gravearbejde_Svejsehuller[],H$258,FALSE))*$D$151,"")</f>
        <v>0</v>
      </c>
      <c r="I277" s="477">
        <f>IFERROR((VLOOKUP(VLOOKUP(Gravearbejde_ubefæstet[[#This Row],[Mål]],Materiale_kappediameter[],I$259,FALSE),Gravearbejde_jord[],I$258,FALSE)+$E$162+IF(Gravearbejde_ubefæstet[[#This Row],[Kommentar]]="Hovedledning",$D$162,0)+VLOOKUP(Gravearbejde_ubefæstet[[#This Row],[Mål]],Gravearbejde_Svejsehuller[],I$258,FALSE))*$D$151,"")</f>
        <v>0</v>
      </c>
      <c r="J277" s="477">
        <f>IFERROR((VLOOKUP(VLOOKUP(Gravearbejde_ubefæstet[[#This Row],[Mål]],Materiale_kappediameter[],J$259,FALSE),Gravearbejde_jord[],J$258,FALSE)+$E$162+IF(Gravearbejde_ubefæstet[[#This Row],[Kommentar]]="Hovedledning",$D$162,0)+VLOOKUP(Gravearbejde_ubefæstet[[#This Row],[Mål]],Gravearbejde_Svejsehuller[],J$258,FALSE))*$D$151,"")</f>
        <v>0</v>
      </c>
      <c r="K277" s="477">
        <f>IFERROR((VLOOKUP(VLOOKUP(Gravearbejde_ubefæstet[[#This Row],[Mål]],Materiale_kappediameter[],K$259,FALSE),Gravearbejde_jord[],K$258,FALSE)+$E$162+IF(Gravearbejde_ubefæstet[[#This Row],[Kommentar]]="Hovedledning",$D$162,0)+VLOOKUP(Gravearbejde_ubefæstet[[#This Row],[Mål]],Gravearbejde_Svejsehuller[],K$258,FALSE))*$D$151,"")</f>
        <v>0</v>
      </c>
    </row>
    <row r="278" spans="2:11" x14ac:dyDescent="0.3">
      <c r="B278" s="683"/>
      <c r="C278" s="470" t="s">
        <v>507</v>
      </c>
      <c r="D278" s="77" t="s">
        <v>112</v>
      </c>
      <c r="E278" s="77" t="s">
        <v>248</v>
      </c>
      <c r="F278" s="477">
        <f>IFERROR((VLOOKUP(VLOOKUP(Gravearbejde_ubefæstet[[#This Row],[Mål]],Materiale_kappediameter[],F$259,FALSE),Gravearbejde_jord[],F$258,FALSE)+$E$162+IF(Gravearbejde_ubefæstet[[#This Row],[Kommentar]]="Hovedledning",$D$162,0)+VLOOKUP(Gravearbejde_ubefæstet[[#This Row],[Mål]],Gravearbejde_Svejsehuller[],F$258,FALSE))*$D$151,"")</f>
        <v>0</v>
      </c>
      <c r="G278" s="477">
        <f>IFERROR((VLOOKUP(VLOOKUP(Gravearbejde_ubefæstet[[#This Row],[Mål]],Materiale_kappediameter[],G$259,FALSE),Gravearbejde_jord[],G$258,FALSE)+$E$162+IF(Gravearbejde_ubefæstet[[#This Row],[Kommentar]]="Hovedledning",$D$162,0)+VLOOKUP(Gravearbejde_ubefæstet[[#This Row],[Mål]],Gravearbejde_Svejsehuller[],G$258,FALSE))*$D$151,"")</f>
        <v>0</v>
      </c>
      <c r="H278" s="477">
        <f>IFERROR((VLOOKUP(VLOOKUP(Gravearbejde_ubefæstet[[#This Row],[Mål]],Materiale_kappediameter[],H$259,FALSE),Gravearbejde_jord[],H$258,FALSE)+$E$162+IF(Gravearbejde_ubefæstet[[#This Row],[Kommentar]]="Hovedledning",$D$162,0)+VLOOKUP(Gravearbejde_ubefæstet[[#This Row],[Mål]],Gravearbejde_Svejsehuller[],H$258,FALSE))*$D$151,"")</f>
        <v>0</v>
      </c>
      <c r="I278" s="477">
        <f>IFERROR((VLOOKUP(VLOOKUP(Gravearbejde_ubefæstet[[#This Row],[Mål]],Materiale_kappediameter[],I$259,FALSE),Gravearbejde_jord[],I$258,FALSE)+$E$162+IF(Gravearbejde_ubefæstet[[#This Row],[Kommentar]]="Hovedledning",$D$162,0)+VLOOKUP(Gravearbejde_ubefæstet[[#This Row],[Mål]],Gravearbejde_Svejsehuller[],I$258,FALSE))*$D$151,"")</f>
        <v>0</v>
      </c>
      <c r="J278" s="477">
        <f>IFERROR((VLOOKUP(VLOOKUP(Gravearbejde_ubefæstet[[#This Row],[Mål]],Materiale_kappediameter[],J$259,FALSE),Gravearbejde_jord[],J$258,FALSE)+$E$162+IF(Gravearbejde_ubefæstet[[#This Row],[Kommentar]]="Hovedledning",$D$162,0)+VLOOKUP(Gravearbejde_ubefæstet[[#This Row],[Mål]],Gravearbejde_Svejsehuller[],J$258,FALSE))*$D$151,"")</f>
        <v>0</v>
      </c>
      <c r="K278" s="477">
        <f>IFERROR((VLOOKUP(VLOOKUP(Gravearbejde_ubefæstet[[#This Row],[Mål]],Materiale_kappediameter[],K$259,FALSE),Gravearbejde_jord[],K$258,FALSE)+$E$162+IF(Gravearbejde_ubefæstet[[#This Row],[Kommentar]]="Hovedledning",$D$162,0)+VLOOKUP(Gravearbejde_ubefæstet[[#This Row],[Mål]],Gravearbejde_Svejsehuller[],K$258,FALSE))*$D$151,"")</f>
        <v>0</v>
      </c>
    </row>
    <row r="279" spans="2:11" x14ac:dyDescent="0.3">
      <c r="B279" s="683"/>
      <c r="C279" s="470" t="s">
        <v>508</v>
      </c>
      <c r="D279" s="77" t="s">
        <v>112</v>
      </c>
      <c r="E279" s="77" t="s">
        <v>248</v>
      </c>
      <c r="F279" s="477">
        <f>IFERROR((VLOOKUP(VLOOKUP(Gravearbejde_ubefæstet[[#This Row],[Mål]],Materiale_kappediameter[],F$259,FALSE),Gravearbejde_jord[],F$258,FALSE)+$E$162+IF(Gravearbejde_ubefæstet[[#This Row],[Kommentar]]="Hovedledning",$D$162,0)+VLOOKUP(Gravearbejde_ubefæstet[[#This Row],[Mål]],Gravearbejde_Svejsehuller[],F$258,FALSE))*$D$151,"")</f>
        <v>0</v>
      </c>
      <c r="G279" s="477">
        <f>IFERROR((VLOOKUP(VLOOKUP(Gravearbejde_ubefæstet[[#This Row],[Mål]],Materiale_kappediameter[],G$259,FALSE),Gravearbejde_jord[],G$258,FALSE)+$E$162+IF(Gravearbejde_ubefæstet[[#This Row],[Kommentar]]="Hovedledning",$D$162,0)+VLOOKUP(Gravearbejde_ubefæstet[[#This Row],[Mål]],Gravearbejde_Svejsehuller[],G$258,FALSE))*$D$151,"")</f>
        <v>0</v>
      </c>
      <c r="H279" s="477">
        <f>IFERROR((VLOOKUP(VLOOKUP(Gravearbejde_ubefæstet[[#This Row],[Mål]],Materiale_kappediameter[],H$259,FALSE),Gravearbejde_jord[],H$258,FALSE)+$E$162+IF(Gravearbejde_ubefæstet[[#This Row],[Kommentar]]="Hovedledning",$D$162,0)+VLOOKUP(Gravearbejde_ubefæstet[[#This Row],[Mål]],Gravearbejde_Svejsehuller[],H$258,FALSE))*$D$151,"")</f>
        <v>0</v>
      </c>
      <c r="I279" s="477">
        <f>IFERROR((VLOOKUP(VLOOKUP(Gravearbejde_ubefæstet[[#This Row],[Mål]],Materiale_kappediameter[],I$259,FALSE),Gravearbejde_jord[],I$258,FALSE)+$E$162+IF(Gravearbejde_ubefæstet[[#This Row],[Kommentar]]="Hovedledning",$D$162,0)+VLOOKUP(Gravearbejde_ubefæstet[[#This Row],[Mål]],Gravearbejde_Svejsehuller[],I$258,FALSE))*$D$151,"")</f>
        <v>0</v>
      </c>
      <c r="J279" s="477" t="str">
        <f>IFERROR((VLOOKUP(VLOOKUP(Gravearbejde_ubefæstet[[#This Row],[Mål]],Materiale_kappediameter[],J$259,FALSE),Gravearbejde_jord[],J$258,FALSE)+$E$162+IF(Gravearbejde_ubefæstet[[#This Row],[Kommentar]]="Hovedledning",$D$162,0)+VLOOKUP(Gravearbejde_ubefæstet[[#This Row],[Mål]],Gravearbejde_Svejsehuller[],J$258,FALSE))*$D$151,"")</f>
        <v/>
      </c>
      <c r="K279" s="477" t="str">
        <f>IFERROR((VLOOKUP(VLOOKUP(Gravearbejde_ubefæstet[[#This Row],[Mål]],Materiale_kappediameter[],K$259,FALSE),Gravearbejde_jord[],K$258,FALSE)+$E$162+IF(Gravearbejde_ubefæstet[[#This Row],[Kommentar]]="Hovedledning",$D$162,0)+VLOOKUP(Gravearbejde_ubefæstet[[#This Row],[Mål]],Gravearbejde_Svejsehuller[],K$258,FALSE))*$D$151,"")</f>
        <v/>
      </c>
    </row>
    <row r="280" spans="2:11" x14ac:dyDescent="0.3">
      <c r="B280" s="683"/>
      <c r="C280" s="470" t="s">
        <v>509</v>
      </c>
      <c r="D280" s="77" t="s">
        <v>112</v>
      </c>
      <c r="E280" s="77" t="s">
        <v>248</v>
      </c>
      <c r="F280" s="477">
        <f>IFERROR((VLOOKUP(VLOOKUP(Gravearbejde_ubefæstet[[#This Row],[Mål]],Materiale_kappediameter[],F$259,FALSE),Gravearbejde_jord[],F$258,FALSE)+$E$162+IF(Gravearbejde_ubefæstet[[#This Row],[Kommentar]]="Hovedledning",$D$162,0)+VLOOKUP(Gravearbejde_ubefæstet[[#This Row],[Mål]],Gravearbejde_Svejsehuller[],F$258,FALSE))*$D$151,"")</f>
        <v>0</v>
      </c>
      <c r="G280" s="477">
        <f>IFERROR((VLOOKUP(VLOOKUP(Gravearbejde_ubefæstet[[#This Row],[Mål]],Materiale_kappediameter[],G$259,FALSE),Gravearbejde_jord[],G$258,FALSE)+$E$162+IF(Gravearbejde_ubefæstet[[#This Row],[Kommentar]]="Hovedledning",$D$162,0)+VLOOKUP(Gravearbejde_ubefæstet[[#This Row],[Mål]],Gravearbejde_Svejsehuller[],G$258,FALSE))*$D$151,"")</f>
        <v>0</v>
      </c>
      <c r="H280" s="477">
        <f>IFERROR((VLOOKUP(VLOOKUP(Gravearbejde_ubefæstet[[#This Row],[Mål]],Materiale_kappediameter[],H$259,FALSE),Gravearbejde_jord[],H$258,FALSE)+$E$162+IF(Gravearbejde_ubefæstet[[#This Row],[Kommentar]]="Hovedledning",$D$162,0)+VLOOKUP(Gravearbejde_ubefæstet[[#This Row],[Mål]],Gravearbejde_Svejsehuller[],H$258,FALSE))*$D$151,"")</f>
        <v>0</v>
      </c>
      <c r="I280" s="477" t="str">
        <f>IFERROR((VLOOKUP(VLOOKUP(Gravearbejde_ubefæstet[[#This Row],[Mål]],Materiale_kappediameter[],I$259,FALSE),Gravearbejde_jord[],I$258,FALSE)+$E$162+IF(Gravearbejde_ubefæstet[[#This Row],[Kommentar]]="Hovedledning",$D$162,0)+VLOOKUP(Gravearbejde_ubefæstet[[#This Row],[Mål]],Gravearbejde_Svejsehuller[],I$258,FALSE))*$D$151,"")</f>
        <v/>
      </c>
      <c r="J280" s="477" t="str">
        <f>IFERROR((VLOOKUP(VLOOKUP(Gravearbejde_ubefæstet[[#This Row],[Mål]],Materiale_kappediameter[],J$259,FALSE),Gravearbejde_jord[],J$258,FALSE)+$E$162+IF(Gravearbejde_ubefæstet[[#This Row],[Kommentar]]="Hovedledning",$D$162,0)+VLOOKUP(Gravearbejde_ubefæstet[[#This Row],[Mål]],Gravearbejde_Svejsehuller[],J$258,FALSE))*$D$151,"")</f>
        <v/>
      </c>
      <c r="K280" s="477" t="str">
        <f>IFERROR((VLOOKUP(VLOOKUP(Gravearbejde_ubefæstet[[#This Row],[Mål]],Materiale_kappediameter[],K$259,FALSE),Gravearbejde_jord[],K$258,FALSE)+$E$162+IF(Gravearbejde_ubefæstet[[#This Row],[Kommentar]]="Hovedledning",$D$162,0)+VLOOKUP(Gravearbejde_ubefæstet[[#This Row],[Mål]],Gravearbejde_Svejsehuller[],K$258,FALSE))*$D$151,"")</f>
        <v/>
      </c>
    </row>
    <row r="281" spans="2:11" ht="15" thickBot="1" x14ac:dyDescent="0.35">
      <c r="B281" s="683"/>
      <c r="C281" s="471" t="s">
        <v>510</v>
      </c>
      <c r="D281" s="77" t="s">
        <v>112</v>
      </c>
      <c r="E281" s="77" t="s">
        <v>248</v>
      </c>
      <c r="F281" s="477">
        <f>IFERROR((VLOOKUP(VLOOKUP(Gravearbejde_ubefæstet[[#This Row],[Mål]],Materiale_kappediameter[],F$259,FALSE),Gravearbejde_jord[],F$258,FALSE)+$E$162+IF(Gravearbejde_ubefæstet[[#This Row],[Kommentar]]="Hovedledning",$D$162,0)+VLOOKUP(Gravearbejde_ubefæstet[[#This Row],[Mål]],Gravearbejde_Svejsehuller[],F$258,FALSE))*$D$151,"")</f>
        <v>0</v>
      </c>
      <c r="G281" s="477">
        <f>IFERROR((VLOOKUP(VLOOKUP(Gravearbejde_ubefæstet[[#This Row],[Mål]],Materiale_kappediameter[],G$259,FALSE),Gravearbejde_jord[],G$258,FALSE)+$E$162+IF(Gravearbejde_ubefæstet[[#This Row],[Kommentar]]="Hovedledning",$D$162,0)+VLOOKUP(Gravearbejde_ubefæstet[[#This Row],[Mål]],Gravearbejde_Svejsehuller[],G$258,FALSE))*$D$151,"")</f>
        <v>0</v>
      </c>
      <c r="H281" s="477">
        <f>IFERROR((VLOOKUP(VLOOKUP(Gravearbejde_ubefæstet[[#This Row],[Mål]],Materiale_kappediameter[],H$259,FALSE),Gravearbejde_jord[],H$258,FALSE)+$E$162+IF(Gravearbejde_ubefæstet[[#This Row],[Kommentar]]="Hovedledning",$D$162,0)+VLOOKUP(Gravearbejde_ubefæstet[[#This Row],[Mål]],Gravearbejde_Svejsehuller[],H$258,FALSE))*$D$151,"")</f>
        <v>0</v>
      </c>
      <c r="I281" s="477" t="str">
        <f>IFERROR((VLOOKUP(VLOOKUP(Gravearbejde_ubefæstet[[#This Row],[Mål]],Materiale_kappediameter[],I$259,FALSE),Gravearbejde_jord[],I$258,FALSE)+$E$162+IF(Gravearbejde_ubefæstet[[#This Row],[Kommentar]]="Hovedledning",$D$162,0)+VLOOKUP(Gravearbejde_ubefæstet[[#This Row],[Mål]],Gravearbejde_Svejsehuller[],I$258,FALSE))*$D$151,"")</f>
        <v/>
      </c>
      <c r="J281" s="477" t="str">
        <f>IFERROR((VLOOKUP(VLOOKUP(Gravearbejde_ubefæstet[[#This Row],[Mål]],Materiale_kappediameter[],J$259,FALSE),Gravearbejde_jord[],J$258,FALSE)+$E$162+IF(Gravearbejde_ubefæstet[[#This Row],[Kommentar]]="Hovedledning",$D$162,0)+VLOOKUP(Gravearbejde_ubefæstet[[#This Row],[Mål]],Gravearbejde_Svejsehuller[],J$258,FALSE))*$D$151,"")</f>
        <v/>
      </c>
      <c r="K281" s="477" t="str">
        <f>IFERROR((VLOOKUP(VLOOKUP(Gravearbejde_ubefæstet[[#This Row],[Mål]],Materiale_kappediameter[],K$259,FALSE),Gravearbejde_jord[],K$258,FALSE)+$E$162+IF(Gravearbejde_ubefæstet[[#This Row],[Kommentar]]="Hovedledning",$D$162,0)+VLOOKUP(Gravearbejde_ubefæstet[[#This Row],[Mål]],Gravearbejde_Svejsehuller[],K$258,FALSE))*$D$151,"")</f>
        <v/>
      </c>
    </row>
    <row r="282" spans="2:11" x14ac:dyDescent="0.3">
      <c r="B282" s="683"/>
      <c r="C282" s="40"/>
      <c r="D282" s="34"/>
      <c r="E282" s="34"/>
      <c r="F282" s="34"/>
      <c r="G282" s="34"/>
      <c r="H282" s="36"/>
      <c r="I282" s="36"/>
    </row>
    <row r="283" spans="2:11" x14ac:dyDescent="0.3">
      <c r="B283" s="683"/>
      <c r="C283" s="40"/>
      <c r="D283" s="34"/>
      <c r="E283" s="34"/>
      <c r="F283" s="34"/>
      <c r="G283" s="34"/>
      <c r="H283" s="36"/>
      <c r="I283" s="36"/>
    </row>
    <row r="284" spans="2:11" x14ac:dyDescent="0.3">
      <c r="B284" s="683"/>
      <c r="C284" s="2"/>
      <c r="F284" s="680" t="s">
        <v>83</v>
      </c>
      <c r="G284" s="680"/>
      <c r="H284" s="680"/>
      <c r="I284" s="681" t="s">
        <v>84</v>
      </c>
      <c r="J284" s="681"/>
      <c r="K284" s="681"/>
    </row>
    <row r="285" spans="2:11" x14ac:dyDescent="0.3">
      <c r="B285" s="683"/>
      <c r="E285" s="491" t="s">
        <v>527</v>
      </c>
      <c r="F285" s="480">
        <v>5</v>
      </c>
      <c r="G285" s="480">
        <v>5</v>
      </c>
      <c r="H285" s="480">
        <v>5</v>
      </c>
      <c r="I285" s="458">
        <v>8</v>
      </c>
      <c r="J285" s="458">
        <v>8</v>
      </c>
      <c r="K285" s="458">
        <v>8</v>
      </c>
    </row>
    <row r="286" spans="2:11" ht="15" customHeight="1" thickBot="1" x14ac:dyDescent="0.35">
      <c r="B286" s="683" t="s">
        <v>137</v>
      </c>
      <c r="E286" s="491" t="s">
        <v>528</v>
      </c>
      <c r="F286" s="480">
        <v>4</v>
      </c>
      <c r="G286" s="480">
        <v>5</v>
      </c>
      <c r="H286" s="480">
        <v>6</v>
      </c>
      <c r="I286" s="458">
        <v>7</v>
      </c>
      <c r="J286" s="458">
        <v>8</v>
      </c>
      <c r="K286" s="458">
        <v>9</v>
      </c>
    </row>
    <row r="287" spans="2:11" ht="15" thickBot="1" x14ac:dyDescent="0.35">
      <c r="B287" s="683"/>
      <c r="C287" s="95" t="s">
        <v>102</v>
      </c>
      <c r="D287" s="95" t="s">
        <v>103</v>
      </c>
      <c r="E287" s="95" t="s">
        <v>109</v>
      </c>
      <c r="F287" s="95" t="s">
        <v>99</v>
      </c>
      <c r="G287" s="95" t="s">
        <v>100</v>
      </c>
      <c r="H287" s="95" t="s">
        <v>101</v>
      </c>
      <c r="I287" s="95" t="s">
        <v>104</v>
      </c>
      <c r="J287" s="95" t="s">
        <v>106</v>
      </c>
      <c r="K287" s="95" t="s">
        <v>105</v>
      </c>
    </row>
    <row r="288" spans="2:11" x14ac:dyDescent="0.3">
      <c r="B288" s="683"/>
      <c r="C288" s="470" t="s">
        <v>477</v>
      </c>
      <c r="D288" s="77" t="s">
        <v>112</v>
      </c>
      <c r="E288" s="77"/>
      <c r="F288" s="477" t="str">
        <f>IFERROR((VLOOKUP(VLOOKUP(Gravearbejde_fortorv[[#This Row],[Mål]],Materiale_kappediameter[],F$286,FALSE),Gravearbejde_jord[],F$285,FALSE)+$E$162+IF(Gravearbejde_fortorv[[#This Row],[Kommentar]]="Hovedledning",$D$162,0)+VLOOKUP(Gravearbejde_fortorv[[#This Row],[Mål]],Gravearbejde_Svejsehuller[],F$285,FALSE))*$D$151,"")</f>
        <v/>
      </c>
      <c r="G288" s="477">
        <f>IFERROR((VLOOKUP(VLOOKUP(Gravearbejde_fortorv[[#This Row],[Mål]],Materiale_kappediameter[],G$286,FALSE),Gravearbejde_jord[],G$285,FALSE)+$E$162+IF(Gravearbejde_fortorv[[#This Row],[Kommentar]]="Hovedledning",$D$162,0)+VLOOKUP(Gravearbejde_fortorv[[#This Row],[Mål]],Gravearbejde_Svejsehuller[],G$285,FALSE))*$D$151,"")</f>
        <v>0</v>
      </c>
      <c r="H288" s="477">
        <f>IFERROR((VLOOKUP(VLOOKUP(Gravearbejde_fortorv[[#This Row],[Mål]],Materiale_kappediameter[],H$286,FALSE),Gravearbejde_jord[],H$285,FALSE)+$E$162+IF(Gravearbejde_fortorv[[#This Row],[Kommentar]]="Hovedledning",$D$162,0)+VLOOKUP(Gravearbejde_fortorv[[#This Row],[Mål]],Gravearbejde_Svejsehuller[],H$285,FALSE))*$D$151,"")</f>
        <v>0</v>
      </c>
      <c r="I288" s="477">
        <f>IFERROR((VLOOKUP(VLOOKUP(Gravearbejde_fortorv[[#This Row],[Mål]],Materiale_kappediameter[],I$286,FALSE),Gravearbejde_jord[],I$285,FALSE)+$E$162+IF(Gravearbejde_fortorv[[#This Row],[Kommentar]]="Hovedledning",$D$162,0)+VLOOKUP(Gravearbejde_fortorv[[#This Row],[Mål]],Gravearbejde_Svejsehuller[],I$285,FALSE))*$D$151,"")</f>
        <v>0</v>
      </c>
      <c r="J288" s="477">
        <f>IFERROR((VLOOKUP(VLOOKUP(Gravearbejde_fortorv[[#This Row],[Mål]],Materiale_kappediameter[],J$286,FALSE),Gravearbejde_jord[],J$285,FALSE)+$E$162+IF(Gravearbejde_fortorv[[#This Row],[Kommentar]]="Hovedledning",$D$162,0)+VLOOKUP(Gravearbejde_fortorv[[#This Row],[Mål]],Gravearbejde_Svejsehuller[],J$285,FALSE))*$D$151,"")</f>
        <v>0</v>
      </c>
      <c r="K288" s="477">
        <f>IFERROR((VLOOKUP(VLOOKUP(Gravearbejde_fortorv[[#This Row],[Mål]],Materiale_kappediameter[],K$286,FALSE),Gravearbejde_jord[],K$285,FALSE)+$E$162+IF(Gravearbejde_fortorv[[#This Row],[Kommentar]]="Hovedledning",$D$162,0)+VLOOKUP(Gravearbejde_fortorv[[#This Row],[Mål]],Gravearbejde_Svejsehuller[],K$285,FALSE))*$D$151,"")</f>
        <v>0</v>
      </c>
    </row>
    <row r="289" spans="2:15" x14ac:dyDescent="0.3">
      <c r="B289" s="683"/>
      <c r="C289" s="470" t="s">
        <v>511</v>
      </c>
      <c r="D289" s="77" t="s">
        <v>112</v>
      </c>
      <c r="E289" s="77"/>
      <c r="F289" s="477" t="str">
        <f>IFERROR((VLOOKUP(VLOOKUP(Gravearbejde_fortorv[[#This Row],[Mål]],Materiale_kappediameter[],F$286,FALSE),Gravearbejde_jord[],F$285,FALSE)+$E$162+IF(Gravearbejde_fortorv[[#This Row],[Kommentar]]="Hovedledning",$D$162,0)+VLOOKUP(Gravearbejde_fortorv[[#This Row],[Mål]],Gravearbejde_Svejsehuller[],F$285,FALSE))*$D$151,"")</f>
        <v/>
      </c>
      <c r="G289" s="477" t="str">
        <f>IFERROR((VLOOKUP(VLOOKUP(Gravearbejde_fortorv[[#This Row],[Mål]],Materiale_kappediameter[],G$286,FALSE),Gravearbejde_jord[],G$285,FALSE)+$E$162+IF(Gravearbejde_fortorv[[#This Row],[Kommentar]]="Hovedledning",$D$162,0)+VLOOKUP(Gravearbejde_fortorv[[#This Row],[Mål]],Gravearbejde_Svejsehuller[],G$285,FALSE))*$D$151,"")</f>
        <v/>
      </c>
      <c r="H289" s="477" t="str">
        <f>IFERROR((VLOOKUP(VLOOKUP(Gravearbejde_fortorv[[#This Row],[Mål]],Materiale_kappediameter[],H$286,FALSE),Gravearbejde_jord[],H$285,FALSE)+$E$162+IF(Gravearbejde_fortorv[[#This Row],[Kommentar]]="Hovedledning",$D$162,0)+VLOOKUP(Gravearbejde_fortorv[[#This Row],[Mål]],Gravearbejde_Svejsehuller[],H$285,FALSE))*$D$151,"")</f>
        <v/>
      </c>
      <c r="I289" s="477">
        <f>IFERROR((VLOOKUP(VLOOKUP(Gravearbejde_fortorv[[#This Row],[Mål]],Materiale_kappediameter[],I$286,FALSE),Gravearbejde_jord[],I$285,FALSE)+$E$162+IF(Gravearbejde_fortorv[[#This Row],[Kommentar]]="Hovedledning",$D$162,0)+VLOOKUP(Gravearbejde_fortorv[[#This Row],[Mål]],Gravearbejde_Svejsehuller[],I$285,FALSE))*$D$151,"")</f>
        <v>0</v>
      </c>
      <c r="J289" s="477">
        <f>IFERROR((VLOOKUP(VLOOKUP(Gravearbejde_fortorv[[#This Row],[Mål]],Materiale_kappediameter[],J$286,FALSE),Gravearbejde_jord[],J$285,FALSE)+$E$162+IF(Gravearbejde_fortorv[[#This Row],[Kommentar]]="Hovedledning",$D$162,0)+VLOOKUP(Gravearbejde_fortorv[[#This Row],[Mål]],Gravearbejde_Svejsehuller[],J$285,FALSE))*$D$151,"")</f>
        <v>0</v>
      </c>
      <c r="K289" s="477">
        <f>IFERROR((VLOOKUP(VLOOKUP(Gravearbejde_fortorv[[#This Row],[Mål]],Materiale_kappediameter[],K$286,FALSE),Gravearbejde_jord[],K$285,FALSE)+$E$162+IF(Gravearbejde_fortorv[[#This Row],[Kommentar]]="Hovedledning",$D$162,0)+VLOOKUP(Gravearbejde_fortorv[[#This Row],[Mål]],Gravearbejde_Svejsehuller[],K$285,FALSE))*$D$151,"")</f>
        <v>0</v>
      </c>
    </row>
    <row r="290" spans="2:15" x14ac:dyDescent="0.3">
      <c r="B290" s="683"/>
      <c r="C290" s="470" t="s">
        <v>63</v>
      </c>
      <c r="D290" s="77" t="s">
        <v>112</v>
      </c>
      <c r="E290" s="77"/>
      <c r="F290" s="477" t="str">
        <f>IFERROR((VLOOKUP(VLOOKUP(Gravearbejde_fortorv[[#This Row],[Mål]],Materiale_kappediameter[],F$286,FALSE),Gravearbejde_jord[],F$285,FALSE)+$E$162+IF(Gravearbejde_fortorv[[#This Row],[Kommentar]]="Hovedledning",$D$162,0)+VLOOKUP(Gravearbejde_fortorv[[#This Row],[Mål]],Gravearbejde_Svejsehuller[],F$285,FALSE))*$D$151,"")</f>
        <v/>
      </c>
      <c r="G290" s="477">
        <f>IFERROR((VLOOKUP(VLOOKUP(Gravearbejde_fortorv[[#This Row],[Mål]],Materiale_kappediameter[],G$286,FALSE),Gravearbejde_jord[],G$285,FALSE)+$E$162+IF(Gravearbejde_fortorv[[#This Row],[Kommentar]]="Hovedledning",$D$162,0)+VLOOKUP(Gravearbejde_fortorv[[#This Row],[Mål]],Gravearbejde_Svejsehuller[],G$285,FALSE))*$D$151,"")</f>
        <v>0</v>
      </c>
      <c r="H290" s="477">
        <f>IFERROR((VLOOKUP(VLOOKUP(Gravearbejde_fortorv[[#This Row],[Mål]],Materiale_kappediameter[],H$286,FALSE),Gravearbejde_jord[],H$285,FALSE)+$E$162+IF(Gravearbejde_fortorv[[#This Row],[Kommentar]]="Hovedledning",$D$162,0)+VLOOKUP(Gravearbejde_fortorv[[#This Row],[Mål]],Gravearbejde_Svejsehuller[],H$285,FALSE))*$D$151,"")</f>
        <v>0</v>
      </c>
      <c r="I290" s="477">
        <f>IFERROR((VLOOKUP(VLOOKUP(Gravearbejde_fortorv[[#This Row],[Mål]],Materiale_kappediameter[],I$286,FALSE),Gravearbejde_jord[],I$285,FALSE)+$E$162+IF(Gravearbejde_fortorv[[#This Row],[Kommentar]]="Hovedledning",$D$162,0)+VLOOKUP(Gravearbejde_fortorv[[#This Row],[Mål]],Gravearbejde_Svejsehuller[],I$285,FALSE))*$D$151,"")</f>
        <v>0</v>
      </c>
      <c r="J290" s="477">
        <f>IFERROR((VLOOKUP(VLOOKUP(Gravearbejde_fortorv[[#This Row],[Mål]],Materiale_kappediameter[],J$286,FALSE),Gravearbejde_jord[],J$285,FALSE)+$E$162+IF(Gravearbejde_fortorv[[#This Row],[Kommentar]]="Hovedledning",$D$162,0)+VLOOKUP(Gravearbejde_fortorv[[#This Row],[Mål]],Gravearbejde_Svejsehuller[],J$285,FALSE))*$D$151,"")</f>
        <v>0</v>
      </c>
      <c r="K290" s="477">
        <f>IFERROR((VLOOKUP(VLOOKUP(Gravearbejde_fortorv[[#This Row],[Mål]],Materiale_kappediameter[],K$286,FALSE),Gravearbejde_jord[],K$285,FALSE)+$E$162+IF(Gravearbejde_fortorv[[#This Row],[Kommentar]]="Hovedledning",$D$162,0)+VLOOKUP(Gravearbejde_fortorv[[#This Row],[Mål]],Gravearbejde_Svejsehuller[],K$285,FALSE))*$D$151,"")</f>
        <v>0</v>
      </c>
    </row>
    <row r="291" spans="2:15" x14ac:dyDescent="0.3">
      <c r="B291" s="683"/>
      <c r="C291" s="470" t="s">
        <v>512</v>
      </c>
      <c r="D291" s="77" t="s">
        <v>112</v>
      </c>
      <c r="E291" s="77"/>
      <c r="F291" s="477" t="str">
        <f>IFERROR((VLOOKUP(VLOOKUP(Gravearbejde_fortorv[[#This Row],[Mål]],Materiale_kappediameter[],F$286,FALSE),Gravearbejde_jord[],F$285,FALSE)+$E$162+IF(Gravearbejde_fortorv[[#This Row],[Kommentar]]="Hovedledning",$D$162,0)+VLOOKUP(Gravearbejde_fortorv[[#This Row],[Mål]],Gravearbejde_Svejsehuller[],F$285,FALSE))*$D$151,"")</f>
        <v/>
      </c>
      <c r="G291" s="477">
        <f>IFERROR((VLOOKUP(VLOOKUP(Gravearbejde_fortorv[[#This Row],[Mål]],Materiale_kappediameter[],G$286,FALSE),Gravearbejde_jord[],G$285,FALSE)+$E$162+IF(Gravearbejde_fortorv[[#This Row],[Kommentar]]="Hovedledning",$D$162,0)+VLOOKUP(Gravearbejde_fortorv[[#This Row],[Mål]],Gravearbejde_Svejsehuller[],G$285,FALSE))*$D$151,"")</f>
        <v>0</v>
      </c>
      <c r="H291" s="477">
        <f>IFERROR((VLOOKUP(VLOOKUP(Gravearbejde_fortorv[[#This Row],[Mål]],Materiale_kappediameter[],H$286,FALSE),Gravearbejde_jord[],H$285,FALSE)+$E$162+IF(Gravearbejde_fortorv[[#This Row],[Kommentar]]="Hovedledning",$D$162,0)+VLOOKUP(Gravearbejde_fortorv[[#This Row],[Mål]],Gravearbejde_Svejsehuller[],H$285,FALSE))*$D$151,"")</f>
        <v>0</v>
      </c>
      <c r="I291" s="477">
        <f>IFERROR((VLOOKUP(VLOOKUP(Gravearbejde_fortorv[[#This Row],[Mål]],Materiale_kappediameter[],I$286,FALSE),Gravearbejde_jord[],I$285,FALSE)+$E$162+IF(Gravearbejde_fortorv[[#This Row],[Kommentar]]="Hovedledning",$D$162,0)+VLOOKUP(Gravearbejde_fortorv[[#This Row],[Mål]],Gravearbejde_Svejsehuller[],I$285,FALSE))*$D$151,"")</f>
        <v>0</v>
      </c>
      <c r="J291" s="477">
        <f>IFERROR((VLOOKUP(VLOOKUP(Gravearbejde_fortorv[[#This Row],[Mål]],Materiale_kappediameter[],J$286,FALSE),Gravearbejde_jord[],J$285,FALSE)+$E$162+IF(Gravearbejde_fortorv[[#This Row],[Kommentar]]="Hovedledning",$D$162,0)+VLOOKUP(Gravearbejde_fortorv[[#This Row],[Mål]],Gravearbejde_Svejsehuller[],J$285,FALSE))*$D$151,"")</f>
        <v>0</v>
      </c>
      <c r="K291" s="477">
        <f>IFERROR((VLOOKUP(VLOOKUP(Gravearbejde_fortorv[[#This Row],[Mål]],Materiale_kappediameter[],K$286,FALSE),Gravearbejde_jord[],K$285,FALSE)+$E$162+IF(Gravearbejde_fortorv[[#This Row],[Kommentar]]="Hovedledning",$D$162,0)+VLOOKUP(Gravearbejde_fortorv[[#This Row],[Mål]],Gravearbejde_Svejsehuller[],K$285,FALSE))*$D$151,"")</f>
        <v>0</v>
      </c>
    </row>
    <row r="292" spans="2:15" x14ac:dyDescent="0.3">
      <c r="B292" s="683"/>
      <c r="C292" s="470" t="s">
        <v>513</v>
      </c>
      <c r="D292" s="77" t="s">
        <v>112</v>
      </c>
      <c r="E292" s="77"/>
      <c r="F292" s="477" t="str">
        <f>IFERROR((VLOOKUP(VLOOKUP(Gravearbejde_fortorv[[#This Row],[Mål]],Materiale_kappediameter[],F$286,FALSE),Gravearbejde_jord[],F$285,FALSE)+$E$162+IF(Gravearbejde_fortorv[[#This Row],[Kommentar]]="Hovedledning",$D$162,0)+VLOOKUP(Gravearbejde_fortorv[[#This Row],[Mål]],Gravearbejde_Svejsehuller[],F$285,FALSE))*$D$151,"")</f>
        <v/>
      </c>
      <c r="G292" s="477">
        <f>IFERROR((VLOOKUP(VLOOKUP(Gravearbejde_fortorv[[#This Row],[Mål]],Materiale_kappediameter[],G$286,FALSE),Gravearbejde_jord[],G$285,FALSE)+$E$162+IF(Gravearbejde_fortorv[[#This Row],[Kommentar]]="Hovedledning",$D$162,0)+VLOOKUP(Gravearbejde_fortorv[[#This Row],[Mål]],Gravearbejde_Svejsehuller[],G$285,FALSE))*$D$151,"")</f>
        <v>0</v>
      </c>
      <c r="H292" s="477">
        <f>IFERROR((VLOOKUP(VLOOKUP(Gravearbejde_fortorv[[#This Row],[Mål]],Materiale_kappediameter[],H$286,FALSE),Gravearbejde_jord[],H$285,FALSE)+$E$162+IF(Gravearbejde_fortorv[[#This Row],[Kommentar]]="Hovedledning",$D$162,0)+VLOOKUP(Gravearbejde_fortorv[[#This Row],[Mål]],Gravearbejde_Svejsehuller[],H$285,FALSE))*$D$151,"")</f>
        <v>0</v>
      </c>
      <c r="I292" s="477">
        <f>IFERROR((VLOOKUP(VLOOKUP(Gravearbejde_fortorv[[#This Row],[Mål]],Materiale_kappediameter[],I$286,FALSE),Gravearbejde_jord[],I$285,FALSE)+$E$162+IF(Gravearbejde_fortorv[[#This Row],[Kommentar]]="Hovedledning",$D$162,0)+VLOOKUP(Gravearbejde_fortorv[[#This Row],[Mål]],Gravearbejde_Svejsehuller[],I$285,FALSE))*$D$151,"")</f>
        <v>0</v>
      </c>
      <c r="J292" s="477">
        <f>IFERROR((VLOOKUP(VLOOKUP(Gravearbejde_fortorv[[#This Row],[Mål]],Materiale_kappediameter[],J$286,FALSE),Gravearbejde_jord[],J$285,FALSE)+$E$162+IF(Gravearbejde_fortorv[[#This Row],[Kommentar]]="Hovedledning",$D$162,0)+VLOOKUP(Gravearbejde_fortorv[[#This Row],[Mål]],Gravearbejde_Svejsehuller[],J$285,FALSE))*$D$151,"")</f>
        <v>0</v>
      </c>
      <c r="K292" s="477">
        <f>IFERROR((VLOOKUP(VLOOKUP(Gravearbejde_fortorv[[#This Row],[Mål]],Materiale_kappediameter[],K$286,FALSE),Gravearbejde_jord[],K$285,FALSE)+$E$162+IF(Gravearbejde_fortorv[[#This Row],[Kommentar]]="Hovedledning",$D$162,0)+VLOOKUP(Gravearbejde_fortorv[[#This Row],[Mål]],Gravearbejde_Svejsehuller[],K$285,FALSE))*$D$151,"")</f>
        <v>0</v>
      </c>
    </row>
    <row r="293" spans="2:15" x14ac:dyDescent="0.3">
      <c r="B293" s="683"/>
      <c r="C293" s="470" t="s">
        <v>514</v>
      </c>
      <c r="D293" s="77" t="s">
        <v>112</v>
      </c>
      <c r="E293" s="77"/>
      <c r="F293" s="477" t="str">
        <f>IFERROR((VLOOKUP(VLOOKUP(Gravearbejde_fortorv[[#This Row],[Mål]],Materiale_kappediameter[],F$286,FALSE),Gravearbejde_jord[],F$285,FALSE)+$E$162+IF(Gravearbejde_fortorv[[#This Row],[Kommentar]]="Hovedledning",$D$162,0)+VLOOKUP(Gravearbejde_fortorv[[#This Row],[Mål]],Gravearbejde_Svejsehuller[],F$285,FALSE))*$D$151,"")</f>
        <v/>
      </c>
      <c r="G293" s="477" t="str">
        <f>IFERROR((VLOOKUP(VLOOKUP(Gravearbejde_fortorv[[#This Row],[Mål]],Materiale_kappediameter[],G$286,FALSE),Gravearbejde_jord[],G$285,FALSE)+$E$162+IF(Gravearbejde_fortorv[[#This Row],[Kommentar]]="Hovedledning",$D$162,0)+VLOOKUP(Gravearbejde_fortorv[[#This Row],[Mål]],Gravearbejde_Svejsehuller[],G$285,FALSE))*$D$151,"")</f>
        <v/>
      </c>
      <c r="H293" s="477" t="str">
        <f>IFERROR((VLOOKUP(VLOOKUP(Gravearbejde_fortorv[[#This Row],[Mål]],Materiale_kappediameter[],H$286,FALSE),Gravearbejde_jord[],H$285,FALSE)+$E$162+IF(Gravearbejde_fortorv[[#This Row],[Kommentar]]="Hovedledning",$D$162,0)+VLOOKUP(Gravearbejde_fortorv[[#This Row],[Mål]],Gravearbejde_Svejsehuller[],H$285,FALSE))*$D$151,"")</f>
        <v/>
      </c>
      <c r="I293" s="477" t="str">
        <f>IFERROR((VLOOKUP(VLOOKUP(Gravearbejde_fortorv[[#This Row],[Mål]],Materiale_kappediameter[],I$286,FALSE),Gravearbejde_jord[],I$285,FALSE)+$E$162+IF(Gravearbejde_fortorv[[#This Row],[Kommentar]]="Hovedledning",$D$162,0)+VLOOKUP(Gravearbejde_fortorv[[#This Row],[Mål]],Gravearbejde_Svejsehuller[],I$285,FALSE))*$D$151,"")</f>
        <v/>
      </c>
      <c r="J293" s="477">
        <f>IFERROR((VLOOKUP(VLOOKUP(Gravearbejde_fortorv[[#This Row],[Mål]],Materiale_kappediameter[],J$286,FALSE),Gravearbejde_jord[],J$285,FALSE)+$E$162+IF(Gravearbejde_fortorv[[#This Row],[Kommentar]]="Hovedledning",$D$162,0)+VLOOKUP(Gravearbejde_fortorv[[#This Row],[Mål]],Gravearbejde_Svejsehuller[],J$285,FALSE))*$D$151,"")</f>
        <v>0</v>
      </c>
      <c r="K293" s="477">
        <f>IFERROR((VLOOKUP(VLOOKUP(Gravearbejde_fortorv[[#This Row],[Mål]],Materiale_kappediameter[],K$286,FALSE),Gravearbejde_jord[],K$285,FALSE)+$E$162+IF(Gravearbejde_fortorv[[#This Row],[Kommentar]]="Hovedledning",$D$162,0)+VLOOKUP(Gravearbejde_fortorv[[#This Row],[Mål]],Gravearbejde_Svejsehuller[],K$285,FALSE))*$D$151,"")</f>
        <v>0</v>
      </c>
    </row>
    <row r="294" spans="2:15" x14ac:dyDescent="0.3">
      <c r="B294" s="683"/>
      <c r="C294" s="470" t="s">
        <v>515</v>
      </c>
      <c r="D294" s="77" t="s">
        <v>112</v>
      </c>
      <c r="E294" s="77"/>
      <c r="F294" s="477" t="str">
        <f>IFERROR((VLOOKUP(VLOOKUP(Gravearbejde_fortorv[[#This Row],[Mål]],Materiale_kappediameter[],F$286,FALSE),Gravearbejde_jord[],F$285,FALSE)+$E$162+IF(Gravearbejde_fortorv[[#This Row],[Kommentar]]="Hovedledning",$D$162,0)+VLOOKUP(Gravearbejde_fortorv[[#This Row],[Mål]],Gravearbejde_Svejsehuller[],F$285,FALSE))*$D$151,"")</f>
        <v/>
      </c>
      <c r="G294" s="477" t="str">
        <f>IFERROR((VLOOKUP(VLOOKUP(Gravearbejde_fortorv[[#This Row],[Mål]],Materiale_kappediameter[],G$286,FALSE),Gravearbejde_jord[],G$285,FALSE)+$E$162+IF(Gravearbejde_fortorv[[#This Row],[Kommentar]]="Hovedledning",$D$162,0)+VLOOKUP(Gravearbejde_fortorv[[#This Row],[Mål]],Gravearbejde_Svejsehuller[],G$285,FALSE))*$D$151,"")</f>
        <v/>
      </c>
      <c r="H294" s="477" t="str">
        <f>IFERROR((VLOOKUP(VLOOKUP(Gravearbejde_fortorv[[#This Row],[Mål]],Materiale_kappediameter[],H$286,FALSE),Gravearbejde_jord[],H$285,FALSE)+$E$162+IF(Gravearbejde_fortorv[[#This Row],[Kommentar]]="Hovedledning",$D$162,0)+VLOOKUP(Gravearbejde_fortorv[[#This Row],[Mål]],Gravearbejde_Svejsehuller[],H$285,FALSE))*$D$151,"")</f>
        <v/>
      </c>
      <c r="I294" s="477" t="str">
        <f>IFERROR((VLOOKUP(VLOOKUP(Gravearbejde_fortorv[[#This Row],[Mål]],Materiale_kappediameter[],I$286,FALSE),Gravearbejde_jord[],I$285,FALSE)+$E$162+IF(Gravearbejde_fortorv[[#This Row],[Kommentar]]="Hovedledning",$D$162,0)+VLOOKUP(Gravearbejde_fortorv[[#This Row],[Mål]],Gravearbejde_Svejsehuller[],I$285,FALSE))*$D$151,"")</f>
        <v/>
      </c>
      <c r="J294" s="477">
        <f>IFERROR((VLOOKUP(VLOOKUP(Gravearbejde_fortorv[[#This Row],[Mål]],Materiale_kappediameter[],J$286,FALSE),Gravearbejde_jord[],J$285,FALSE)+$E$162+IF(Gravearbejde_fortorv[[#This Row],[Kommentar]]="Hovedledning",$D$162,0)+VLOOKUP(Gravearbejde_fortorv[[#This Row],[Mål]],Gravearbejde_Svejsehuller[],J$285,FALSE))*$D$151,"")</f>
        <v>0</v>
      </c>
      <c r="K294" s="477">
        <f>IFERROR((VLOOKUP(VLOOKUP(Gravearbejde_fortorv[[#This Row],[Mål]],Materiale_kappediameter[],K$286,FALSE),Gravearbejde_jord[],K$285,FALSE)+$E$162+IF(Gravearbejde_fortorv[[#This Row],[Kommentar]]="Hovedledning",$D$162,0)+VLOOKUP(Gravearbejde_fortorv[[#This Row],[Mål]],Gravearbejde_Svejsehuller[],K$285,FALSE))*$D$151,"")</f>
        <v>0</v>
      </c>
    </row>
    <row r="295" spans="2:15" x14ac:dyDescent="0.3">
      <c r="B295" s="683"/>
      <c r="C295" s="470" t="s">
        <v>497</v>
      </c>
      <c r="D295" s="77" t="s">
        <v>112</v>
      </c>
      <c r="E295" s="77" t="s">
        <v>248</v>
      </c>
      <c r="F295" s="477">
        <f>IFERROR((VLOOKUP(VLOOKUP(Gravearbejde_fortorv[[#This Row],[Mål]],Materiale_kappediameter[],F$286,FALSE),Gravearbejde_jord[],F$285,FALSE)+$E$162+IF(Gravearbejde_fortorv[[#This Row],[Kommentar]]="Hovedledning",$D$162,0)+VLOOKUP(Gravearbejde_fortorv[[#This Row],[Mål]],Gravearbejde_Svejsehuller[],F$285,FALSE))*$D$151,"")</f>
        <v>0</v>
      </c>
      <c r="G295" s="477">
        <f>IFERROR((VLOOKUP(VLOOKUP(Gravearbejde_fortorv[[#This Row],[Mål]],Materiale_kappediameter[],G$286,FALSE),Gravearbejde_jord[],G$285,FALSE)+$E$162+IF(Gravearbejde_fortorv[[#This Row],[Kommentar]]="Hovedledning",$D$162,0)+VLOOKUP(Gravearbejde_fortorv[[#This Row],[Mål]],Gravearbejde_Svejsehuller[],G$285,FALSE))*$D$151,"")</f>
        <v>0</v>
      </c>
      <c r="H295" s="477">
        <f>IFERROR((VLOOKUP(VLOOKUP(Gravearbejde_fortorv[[#This Row],[Mål]],Materiale_kappediameter[],H$286,FALSE),Gravearbejde_jord[],H$285,FALSE)+$E$162+IF(Gravearbejde_fortorv[[#This Row],[Kommentar]]="Hovedledning",$D$162,0)+VLOOKUP(Gravearbejde_fortorv[[#This Row],[Mål]],Gravearbejde_Svejsehuller[],H$285,FALSE))*$D$151,"")</f>
        <v>0</v>
      </c>
      <c r="I295" s="477">
        <f>IFERROR((VLOOKUP(VLOOKUP(Gravearbejde_fortorv[[#This Row],[Mål]],Materiale_kappediameter[],I$286,FALSE),Gravearbejde_jord[],I$285,FALSE)+$E$162+IF(Gravearbejde_fortorv[[#This Row],[Kommentar]]="Hovedledning",$D$162,0)+VLOOKUP(Gravearbejde_fortorv[[#This Row],[Mål]],Gravearbejde_Svejsehuller[],I$285,FALSE))*$D$151,"")</f>
        <v>0</v>
      </c>
      <c r="J295" s="477">
        <f>IFERROR((VLOOKUP(VLOOKUP(Gravearbejde_fortorv[[#This Row],[Mål]],Materiale_kappediameter[],J$286,FALSE),Gravearbejde_jord[],J$285,FALSE)+$E$162+IF(Gravearbejde_fortorv[[#This Row],[Kommentar]]="Hovedledning",$D$162,0)+VLOOKUP(Gravearbejde_fortorv[[#This Row],[Mål]],Gravearbejde_Svejsehuller[],J$285,FALSE))*$D$151,"")</f>
        <v>0</v>
      </c>
      <c r="K295" s="477">
        <f>IFERROR((VLOOKUP(VLOOKUP(Gravearbejde_fortorv[[#This Row],[Mål]],Materiale_kappediameter[],K$286,FALSE),Gravearbejde_jord[],K$285,FALSE)+$E$162+IF(Gravearbejde_fortorv[[#This Row],[Kommentar]]="Hovedledning",$D$162,0)+VLOOKUP(Gravearbejde_fortorv[[#This Row],[Mål]],Gravearbejde_Svejsehuller[],K$285,FALSE))*$D$151,"")</f>
        <v>0</v>
      </c>
    </row>
    <row r="296" spans="2:15" x14ac:dyDescent="0.3">
      <c r="B296" s="683"/>
      <c r="C296" s="470" t="s">
        <v>498</v>
      </c>
      <c r="D296" s="77" t="s">
        <v>112</v>
      </c>
      <c r="E296" s="77" t="s">
        <v>248</v>
      </c>
      <c r="F296" s="477">
        <f>IFERROR((VLOOKUP(VLOOKUP(Gravearbejde_fortorv[[#This Row],[Mål]],Materiale_kappediameter[],F$286,FALSE),Gravearbejde_jord[],F$285,FALSE)+$E$162+IF(Gravearbejde_fortorv[[#This Row],[Kommentar]]="Hovedledning",$D$162,0)+VLOOKUP(Gravearbejde_fortorv[[#This Row],[Mål]],Gravearbejde_Svejsehuller[],F$285,FALSE))*$D$151,"")</f>
        <v>0</v>
      </c>
      <c r="G296" s="477">
        <f>IFERROR((VLOOKUP(VLOOKUP(Gravearbejde_fortorv[[#This Row],[Mål]],Materiale_kappediameter[],G$286,FALSE),Gravearbejde_jord[],G$285,FALSE)+$E$162+IF(Gravearbejde_fortorv[[#This Row],[Kommentar]]="Hovedledning",$D$162,0)+VLOOKUP(Gravearbejde_fortorv[[#This Row],[Mål]],Gravearbejde_Svejsehuller[],G$285,FALSE))*$D$151,"")</f>
        <v>0</v>
      </c>
      <c r="H296" s="477">
        <f>IFERROR((VLOOKUP(VLOOKUP(Gravearbejde_fortorv[[#This Row],[Mål]],Materiale_kappediameter[],H$286,FALSE),Gravearbejde_jord[],H$285,FALSE)+$E$162+IF(Gravearbejde_fortorv[[#This Row],[Kommentar]]="Hovedledning",$D$162,0)+VLOOKUP(Gravearbejde_fortorv[[#This Row],[Mål]],Gravearbejde_Svejsehuller[],H$285,FALSE))*$D$151,"")</f>
        <v>0</v>
      </c>
      <c r="I296" s="477">
        <f>IFERROR((VLOOKUP(VLOOKUP(Gravearbejde_fortorv[[#This Row],[Mål]],Materiale_kappediameter[],I$286,FALSE),Gravearbejde_jord[],I$285,FALSE)+$E$162+IF(Gravearbejde_fortorv[[#This Row],[Kommentar]]="Hovedledning",$D$162,0)+VLOOKUP(Gravearbejde_fortorv[[#This Row],[Mål]],Gravearbejde_Svejsehuller[],I$285,FALSE))*$D$151,"")</f>
        <v>0</v>
      </c>
      <c r="J296" s="477">
        <f>IFERROR((VLOOKUP(VLOOKUP(Gravearbejde_fortorv[[#This Row],[Mål]],Materiale_kappediameter[],J$286,FALSE),Gravearbejde_jord[],J$285,FALSE)+$E$162+IF(Gravearbejde_fortorv[[#This Row],[Kommentar]]="Hovedledning",$D$162,0)+VLOOKUP(Gravearbejde_fortorv[[#This Row],[Mål]],Gravearbejde_Svejsehuller[],J$285,FALSE))*$D$151,"")</f>
        <v>0</v>
      </c>
      <c r="K296" s="477">
        <f>IFERROR((VLOOKUP(VLOOKUP(Gravearbejde_fortorv[[#This Row],[Mål]],Materiale_kappediameter[],K$286,FALSE),Gravearbejde_jord[],K$285,FALSE)+$E$162+IF(Gravearbejde_fortorv[[#This Row],[Kommentar]]="Hovedledning",$D$162,0)+VLOOKUP(Gravearbejde_fortorv[[#This Row],[Mål]],Gravearbejde_Svejsehuller[],K$285,FALSE))*$D$151,"")</f>
        <v>0</v>
      </c>
      <c r="O296" s="1" t="s">
        <v>203</v>
      </c>
    </row>
    <row r="297" spans="2:15" x14ac:dyDescent="0.3">
      <c r="B297" s="683"/>
      <c r="C297" s="470" t="s">
        <v>499</v>
      </c>
      <c r="D297" s="77" t="s">
        <v>112</v>
      </c>
      <c r="E297" s="77" t="s">
        <v>248</v>
      </c>
      <c r="F297" s="477">
        <f>IFERROR((VLOOKUP(VLOOKUP(Gravearbejde_fortorv[[#This Row],[Mål]],Materiale_kappediameter[],F$286,FALSE),Gravearbejde_jord[],F$285,FALSE)+$E$162+IF(Gravearbejde_fortorv[[#This Row],[Kommentar]]="Hovedledning",$D$162,0)+VLOOKUP(Gravearbejde_fortorv[[#This Row],[Mål]],Gravearbejde_Svejsehuller[],F$285,FALSE))*$D$151,"")</f>
        <v>0</v>
      </c>
      <c r="G297" s="477">
        <f>IFERROR((VLOOKUP(VLOOKUP(Gravearbejde_fortorv[[#This Row],[Mål]],Materiale_kappediameter[],G$286,FALSE),Gravearbejde_jord[],G$285,FALSE)+$E$162+IF(Gravearbejde_fortorv[[#This Row],[Kommentar]]="Hovedledning",$D$162,0)+VLOOKUP(Gravearbejde_fortorv[[#This Row],[Mål]],Gravearbejde_Svejsehuller[],G$285,FALSE))*$D$151,"")</f>
        <v>0</v>
      </c>
      <c r="H297" s="477">
        <f>IFERROR((VLOOKUP(VLOOKUP(Gravearbejde_fortorv[[#This Row],[Mål]],Materiale_kappediameter[],H$286,FALSE),Gravearbejde_jord[],H$285,FALSE)+$E$162+IF(Gravearbejde_fortorv[[#This Row],[Kommentar]]="Hovedledning",$D$162,0)+VLOOKUP(Gravearbejde_fortorv[[#This Row],[Mål]],Gravearbejde_Svejsehuller[],H$285,FALSE))*$D$151,"")</f>
        <v>0</v>
      </c>
      <c r="I297" s="477">
        <f>IFERROR((VLOOKUP(VLOOKUP(Gravearbejde_fortorv[[#This Row],[Mål]],Materiale_kappediameter[],I$286,FALSE),Gravearbejde_jord[],I$285,FALSE)+$E$162+IF(Gravearbejde_fortorv[[#This Row],[Kommentar]]="Hovedledning",$D$162,0)+VLOOKUP(Gravearbejde_fortorv[[#This Row],[Mål]],Gravearbejde_Svejsehuller[],I$285,FALSE))*$D$151,"")</f>
        <v>0</v>
      </c>
      <c r="J297" s="477">
        <f>IFERROR((VLOOKUP(VLOOKUP(Gravearbejde_fortorv[[#This Row],[Mål]],Materiale_kappediameter[],J$286,FALSE),Gravearbejde_jord[],J$285,FALSE)+$E$162+IF(Gravearbejde_fortorv[[#This Row],[Kommentar]]="Hovedledning",$D$162,0)+VLOOKUP(Gravearbejde_fortorv[[#This Row],[Mål]],Gravearbejde_Svejsehuller[],J$285,FALSE))*$D$151,"")</f>
        <v>0</v>
      </c>
      <c r="K297" s="477">
        <f>IFERROR((VLOOKUP(VLOOKUP(Gravearbejde_fortorv[[#This Row],[Mål]],Materiale_kappediameter[],K$286,FALSE),Gravearbejde_jord[],K$285,FALSE)+$E$162+IF(Gravearbejde_fortorv[[#This Row],[Kommentar]]="Hovedledning",$D$162,0)+VLOOKUP(Gravearbejde_fortorv[[#This Row],[Mål]],Gravearbejde_Svejsehuller[],K$285,FALSE))*$D$151,"")</f>
        <v>0</v>
      </c>
    </row>
    <row r="298" spans="2:15" ht="15" customHeight="1" x14ac:dyDescent="0.3">
      <c r="B298" s="683"/>
      <c r="C298" s="470" t="s">
        <v>500</v>
      </c>
      <c r="D298" s="77" t="s">
        <v>112</v>
      </c>
      <c r="E298" s="77" t="s">
        <v>248</v>
      </c>
      <c r="F298" s="477">
        <f>IFERROR((VLOOKUP(VLOOKUP(Gravearbejde_fortorv[[#This Row],[Mål]],Materiale_kappediameter[],F$286,FALSE),Gravearbejde_jord[],F$285,FALSE)+$E$162+IF(Gravearbejde_fortorv[[#This Row],[Kommentar]]="Hovedledning",$D$162,0)+VLOOKUP(Gravearbejde_fortorv[[#This Row],[Mål]],Gravearbejde_Svejsehuller[],F$285,FALSE))*$D$151,"")</f>
        <v>0</v>
      </c>
      <c r="G298" s="477">
        <f>IFERROR((VLOOKUP(VLOOKUP(Gravearbejde_fortorv[[#This Row],[Mål]],Materiale_kappediameter[],G$286,FALSE),Gravearbejde_jord[],G$285,FALSE)+$E$162+IF(Gravearbejde_fortorv[[#This Row],[Kommentar]]="Hovedledning",$D$162,0)+VLOOKUP(Gravearbejde_fortorv[[#This Row],[Mål]],Gravearbejde_Svejsehuller[],G$285,FALSE))*$D$151,"")</f>
        <v>0</v>
      </c>
      <c r="H298" s="477">
        <f>IFERROR((VLOOKUP(VLOOKUP(Gravearbejde_fortorv[[#This Row],[Mål]],Materiale_kappediameter[],H$286,FALSE),Gravearbejde_jord[],H$285,FALSE)+$E$162+IF(Gravearbejde_fortorv[[#This Row],[Kommentar]]="Hovedledning",$D$162,0)+VLOOKUP(Gravearbejde_fortorv[[#This Row],[Mål]],Gravearbejde_Svejsehuller[],H$285,FALSE))*$D$151,"")</f>
        <v>0</v>
      </c>
      <c r="I298" s="477">
        <f>IFERROR((VLOOKUP(VLOOKUP(Gravearbejde_fortorv[[#This Row],[Mål]],Materiale_kappediameter[],I$286,FALSE),Gravearbejde_jord[],I$285,FALSE)+$E$162+IF(Gravearbejde_fortorv[[#This Row],[Kommentar]]="Hovedledning",$D$162,0)+VLOOKUP(Gravearbejde_fortorv[[#This Row],[Mål]],Gravearbejde_Svejsehuller[],I$285,FALSE))*$D$151,"")</f>
        <v>0</v>
      </c>
      <c r="J298" s="477">
        <f>IFERROR((VLOOKUP(VLOOKUP(Gravearbejde_fortorv[[#This Row],[Mål]],Materiale_kappediameter[],J$286,FALSE),Gravearbejde_jord[],J$285,FALSE)+$E$162+IF(Gravearbejde_fortorv[[#This Row],[Kommentar]]="Hovedledning",$D$162,0)+VLOOKUP(Gravearbejde_fortorv[[#This Row],[Mål]],Gravearbejde_Svejsehuller[],J$285,FALSE))*$D$151,"")</f>
        <v>0</v>
      </c>
      <c r="K298" s="477">
        <f>IFERROR((VLOOKUP(VLOOKUP(Gravearbejde_fortorv[[#This Row],[Mål]],Materiale_kappediameter[],K$286,FALSE),Gravearbejde_jord[],K$285,FALSE)+$E$162+IF(Gravearbejde_fortorv[[#This Row],[Kommentar]]="Hovedledning",$D$162,0)+VLOOKUP(Gravearbejde_fortorv[[#This Row],[Mål]],Gravearbejde_Svejsehuller[],K$285,FALSE))*$D$151,"")</f>
        <v>0</v>
      </c>
    </row>
    <row r="299" spans="2:15" x14ac:dyDescent="0.3">
      <c r="B299" s="683"/>
      <c r="C299" s="470" t="s">
        <v>501</v>
      </c>
      <c r="D299" s="77" t="s">
        <v>112</v>
      </c>
      <c r="E299" s="77" t="s">
        <v>248</v>
      </c>
      <c r="F299" s="477">
        <f>IFERROR((VLOOKUP(VLOOKUP(Gravearbejde_fortorv[[#This Row],[Mål]],Materiale_kappediameter[],F$286,FALSE),Gravearbejde_jord[],F$285,FALSE)+$E$162+IF(Gravearbejde_fortorv[[#This Row],[Kommentar]]="Hovedledning",$D$162,0)+VLOOKUP(Gravearbejde_fortorv[[#This Row],[Mål]],Gravearbejde_Svejsehuller[],F$285,FALSE))*$D$151,"")</f>
        <v>0</v>
      </c>
      <c r="G299" s="477">
        <f>IFERROR((VLOOKUP(VLOOKUP(Gravearbejde_fortorv[[#This Row],[Mål]],Materiale_kappediameter[],G$286,FALSE),Gravearbejde_jord[],G$285,FALSE)+$E$162+IF(Gravearbejde_fortorv[[#This Row],[Kommentar]]="Hovedledning",$D$162,0)+VLOOKUP(Gravearbejde_fortorv[[#This Row],[Mål]],Gravearbejde_Svejsehuller[],G$285,FALSE))*$D$151,"")</f>
        <v>0</v>
      </c>
      <c r="H299" s="477">
        <f>IFERROR((VLOOKUP(VLOOKUP(Gravearbejde_fortorv[[#This Row],[Mål]],Materiale_kappediameter[],H$286,FALSE),Gravearbejde_jord[],H$285,FALSE)+$E$162+IF(Gravearbejde_fortorv[[#This Row],[Kommentar]]="Hovedledning",$D$162,0)+VLOOKUP(Gravearbejde_fortorv[[#This Row],[Mål]],Gravearbejde_Svejsehuller[],H$285,FALSE))*$D$151,"")</f>
        <v>0</v>
      </c>
      <c r="I299" s="477">
        <f>IFERROR((VLOOKUP(VLOOKUP(Gravearbejde_fortorv[[#This Row],[Mål]],Materiale_kappediameter[],I$286,FALSE),Gravearbejde_jord[],I$285,FALSE)+$E$162+IF(Gravearbejde_fortorv[[#This Row],[Kommentar]]="Hovedledning",$D$162,0)+VLOOKUP(Gravearbejde_fortorv[[#This Row],[Mål]],Gravearbejde_Svejsehuller[],I$285,FALSE))*$D$151,"")</f>
        <v>0</v>
      </c>
      <c r="J299" s="477">
        <f>IFERROR((VLOOKUP(VLOOKUP(Gravearbejde_fortorv[[#This Row],[Mål]],Materiale_kappediameter[],J$286,FALSE),Gravearbejde_jord[],J$285,FALSE)+$E$162+IF(Gravearbejde_fortorv[[#This Row],[Kommentar]]="Hovedledning",$D$162,0)+VLOOKUP(Gravearbejde_fortorv[[#This Row],[Mål]],Gravearbejde_Svejsehuller[],J$285,FALSE))*$D$151,"")</f>
        <v>0</v>
      </c>
      <c r="K299" s="477">
        <f>IFERROR((VLOOKUP(VLOOKUP(Gravearbejde_fortorv[[#This Row],[Mål]],Materiale_kappediameter[],K$286,FALSE),Gravearbejde_jord[],K$285,FALSE)+$E$162+IF(Gravearbejde_fortorv[[#This Row],[Kommentar]]="Hovedledning",$D$162,0)+VLOOKUP(Gravearbejde_fortorv[[#This Row],[Mål]],Gravearbejde_Svejsehuller[],K$285,FALSE))*$D$151,"")</f>
        <v>0</v>
      </c>
    </row>
    <row r="300" spans="2:15" x14ac:dyDescent="0.3">
      <c r="B300" s="683"/>
      <c r="C300" s="470" t="s">
        <v>502</v>
      </c>
      <c r="D300" s="77" t="s">
        <v>112</v>
      </c>
      <c r="E300" s="77" t="s">
        <v>248</v>
      </c>
      <c r="F300" s="477">
        <f>IFERROR((VLOOKUP(VLOOKUP(Gravearbejde_fortorv[[#This Row],[Mål]],Materiale_kappediameter[],F$286,FALSE),Gravearbejde_jord[],F$285,FALSE)+$E$162+IF(Gravearbejde_fortorv[[#This Row],[Kommentar]]="Hovedledning",$D$162,0)+VLOOKUP(Gravearbejde_fortorv[[#This Row],[Mål]],Gravearbejde_Svejsehuller[],F$285,FALSE))*$D$151,"")</f>
        <v>0</v>
      </c>
      <c r="G300" s="477">
        <f>IFERROR((VLOOKUP(VLOOKUP(Gravearbejde_fortorv[[#This Row],[Mål]],Materiale_kappediameter[],G$286,FALSE),Gravearbejde_jord[],G$285,FALSE)+$E$162+IF(Gravearbejde_fortorv[[#This Row],[Kommentar]]="Hovedledning",$D$162,0)+VLOOKUP(Gravearbejde_fortorv[[#This Row],[Mål]],Gravearbejde_Svejsehuller[],G$285,FALSE))*$D$151,"")</f>
        <v>0</v>
      </c>
      <c r="H300" s="477">
        <f>IFERROR((VLOOKUP(VLOOKUP(Gravearbejde_fortorv[[#This Row],[Mål]],Materiale_kappediameter[],H$286,FALSE),Gravearbejde_jord[],H$285,FALSE)+$E$162+IF(Gravearbejde_fortorv[[#This Row],[Kommentar]]="Hovedledning",$D$162,0)+VLOOKUP(Gravearbejde_fortorv[[#This Row],[Mål]],Gravearbejde_Svejsehuller[],H$285,FALSE))*$D$151,"")</f>
        <v>0</v>
      </c>
      <c r="I300" s="477">
        <f>IFERROR((VLOOKUP(VLOOKUP(Gravearbejde_fortorv[[#This Row],[Mål]],Materiale_kappediameter[],I$286,FALSE),Gravearbejde_jord[],I$285,FALSE)+$E$162+IF(Gravearbejde_fortorv[[#This Row],[Kommentar]]="Hovedledning",$D$162,0)+VLOOKUP(Gravearbejde_fortorv[[#This Row],[Mål]],Gravearbejde_Svejsehuller[],I$285,FALSE))*$D$151,"")</f>
        <v>0</v>
      </c>
      <c r="J300" s="477">
        <f>IFERROR((VLOOKUP(VLOOKUP(Gravearbejde_fortorv[[#This Row],[Mål]],Materiale_kappediameter[],J$286,FALSE),Gravearbejde_jord[],J$285,FALSE)+$E$162+IF(Gravearbejde_fortorv[[#This Row],[Kommentar]]="Hovedledning",$D$162,0)+VLOOKUP(Gravearbejde_fortorv[[#This Row],[Mål]],Gravearbejde_Svejsehuller[],J$285,FALSE))*$D$151,"")</f>
        <v>0</v>
      </c>
      <c r="K300" s="477">
        <f>IFERROR((VLOOKUP(VLOOKUP(Gravearbejde_fortorv[[#This Row],[Mål]],Materiale_kappediameter[],K$286,FALSE),Gravearbejde_jord[],K$285,FALSE)+$E$162+IF(Gravearbejde_fortorv[[#This Row],[Kommentar]]="Hovedledning",$D$162,0)+VLOOKUP(Gravearbejde_fortorv[[#This Row],[Mål]],Gravearbejde_Svejsehuller[],K$285,FALSE))*$D$151,"")</f>
        <v>0</v>
      </c>
    </row>
    <row r="301" spans="2:15" x14ac:dyDescent="0.3">
      <c r="B301" s="683"/>
      <c r="C301" s="470" t="s">
        <v>503</v>
      </c>
      <c r="D301" s="77" t="s">
        <v>112</v>
      </c>
      <c r="E301" s="77" t="s">
        <v>248</v>
      </c>
      <c r="F301" s="477">
        <f>IFERROR((VLOOKUP(VLOOKUP(Gravearbejde_fortorv[[#This Row],[Mål]],Materiale_kappediameter[],F$286,FALSE),Gravearbejde_jord[],F$285,FALSE)+$E$162+IF(Gravearbejde_fortorv[[#This Row],[Kommentar]]="Hovedledning",$D$162,0)+VLOOKUP(Gravearbejde_fortorv[[#This Row],[Mål]],Gravearbejde_Svejsehuller[],F$285,FALSE))*$D$151,"")</f>
        <v>0</v>
      </c>
      <c r="G301" s="477">
        <f>IFERROR((VLOOKUP(VLOOKUP(Gravearbejde_fortorv[[#This Row],[Mål]],Materiale_kappediameter[],G$286,FALSE),Gravearbejde_jord[],G$285,FALSE)+$E$162+IF(Gravearbejde_fortorv[[#This Row],[Kommentar]]="Hovedledning",$D$162,0)+VLOOKUP(Gravearbejde_fortorv[[#This Row],[Mål]],Gravearbejde_Svejsehuller[],G$285,FALSE))*$D$151,"")</f>
        <v>0</v>
      </c>
      <c r="H301" s="477">
        <f>IFERROR((VLOOKUP(VLOOKUP(Gravearbejde_fortorv[[#This Row],[Mål]],Materiale_kappediameter[],H$286,FALSE),Gravearbejde_jord[],H$285,FALSE)+$E$162+IF(Gravearbejde_fortorv[[#This Row],[Kommentar]]="Hovedledning",$D$162,0)+VLOOKUP(Gravearbejde_fortorv[[#This Row],[Mål]],Gravearbejde_Svejsehuller[],H$285,FALSE))*$D$151,"")</f>
        <v>0</v>
      </c>
      <c r="I301" s="477">
        <f>IFERROR((VLOOKUP(VLOOKUP(Gravearbejde_fortorv[[#This Row],[Mål]],Materiale_kappediameter[],I$286,FALSE),Gravearbejde_jord[],I$285,FALSE)+$E$162+IF(Gravearbejde_fortorv[[#This Row],[Kommentar]]="Hovedledning",$D$162,0)+VLOOKUP(Gravearbejde_fortorv[[#This Row],[Mål]],Gravearbejde_Svejsehuller[],I$285,FALSE))*$D$151,"")</f>
        <v>0</v>
      </c>
      <c r="J301" s="477">
        <f>IFERROR((VLOOKUP(VLOOKUP(Gravearbejde_fortorv[[#This Row],[Mål]],Materiale_kappediameter[],J$286,FALSE),Gravearbejde_jord[],J$285,FALSE)+$E$162+IF(Gravearbejde_fortorv[[#This Row],[Kommentar]]="Hovedledning",$D$162,0)+VLOOKUP(Gravearbejde_fortorv[[#This Row],[Mål]],Gravearbejde_Svejsehuller[],J$285,FALSE))*$D$151,"")</f>
        <v>0</v>
      </c>
      <c r="K301" s="477">
        <f>IFERROR((VLOOKUP(VLOOKUP(Gravearbejde_fortorv[[#This Row],[Mål]],Materiale_kappediameter[],K$286,FALSE),Gravearbejde_jord[],K$285,FALSE)+$E$162+IF(Gravearbejde_fortorv[[#This Row],[Kommentar]]="Hovedledning",$D$162,0)+VLOOKUP(Gravearbejde_fortorv[[#This Row],[Mål]],Gravearbejde_Svejsehuller[],K$285,FALSE))*$D$151,"")</f>
        <v>0</v>
      </c>
    </row>
    <row r="302" spans="2:15" x14ac:dyDescent="0.3">
      <c r="B302" s="683"/>
      <c r="C302" s="470" t="s">
        <v>504</v>
      </c>
      <c r="D302" s="77" t="s">
        <v>112</v>
      </c>
      <c r="E302" s="77" t="s">
        <v>248</v>
      </c>
      <c r="F302" s="477">
        <f>IFERROR((VLOOKUP(VLOOKUP(Gravearbejde_fortorv[[#This Row],[Mål]],Materiale_kappediameter[],F$286,FALSE),Gravearbejde_jord[],F$285,FALSE)+$E$162+IF(Gravearbejde_fortorv[[#This Row],[Kommentar]]="Hovedledning",$D$162,0)+VLOOKUP(Gravearbejde_fortorv[[#This Row],[Mål]],Gravearbejde_Svejsehuller[],F$285,FALSE))*$D$151,"")</f>
        <v>0</v>
      </c>
      <c r="G302" s="477">
        <f>IFERROR((VLOOKUP(VLOOKUP(Gravearbejde_fortorv[[#This Row],[Mål]],Materiale_kappediameter[],G$286,FALSE),Gravearbejde_jord[],G$285,FALSE)+$E$162+IF(Gravearbejde_fortorv[[#This Row],[Kommentar]]="Hovedledning",$D$162,0)+VLOOKUP(Gravearbejde_fortorv[[#This Row],[Mål]],Gravearbejde_Svejsehuller[],G$285,FALSE))*$D$151,"")</f>
        <v>0</v>
      </c>
      <c r="H302" s="477">
        <f>IFERROR((VLOOKUP(VLOOKUP(Gravearbejde_fortorv[[#This Row],[Mål]],Materiale_kappediameter[],H$286,FALSE),Gravearbejde_jord[],H$285,FALSE)+$E$162+IF(Gravearbejde_fortorv[[#This Row],[Kommentar]]="Hovedledning",$D$162,0)+VLOOKUP(Gravearbejde_fortorv[[#This Row],[Mål]],Gravearbejde_Svejsehuller[],H$285,FALSE))*$D$151,"")</f>
        <v>0</v>
      </c>
      <c r="I302" s="477">
        <f>IFERROR((VLOOKUP(VLOOKUP(Gravearbejde_fortorv[[#This Row],[Mål]],Materiale_kappediameter[],I$286,FALSE),Gravearbejde_jord[],I$285,FALSE)+$E$162+IF(Gravearbejde_fortorv[[#This Row],[Kommentar]]="Hovedledning",$D$162,0)+VLOOKUP(Gravearbejde_fortorv[[#This Row],[Mål]],Gravearbejde_Svejsehuller[],I$285,FALSE))*$D$151,"")</f>
        <v>0</v>
      </c>
      <c r="J302" s="477">
        <f>IFERROR((VLOOKUP(VLOOKUP(Gravearbejde_fortorv[[#This Row],[Mål]],Materiale_kappediameter[],J$286,FALSE),Gravearbejde_jord[],J$285,FALSE)+$E$162+IF(Gravearbejde_fortorv[[#This Row],[Kommentar]]="Hovedledning",$D$162,0)+VLOOKUP(Gravearbejde_fortorv[[#This Row],[Mål]],Gravearbejde_Svejsehuller[],J$285,FALSE))*$D$151,"")</f>
        <v>0</v>
      </c>
      <c r="K302" s="477">
        <f>IFERROR((VLOOKUP(VLOOKUP(Gravearbejde_fortorv[[#This Row],[Mål]],Materiale_kappediameter[],K$286,FALSE),Gravearbejde_jord[],K$285,FALSE)+$E$162+IF(Gravearbejde_fortorv[[#This Row],[Kommentar]]="Hovedledning",$D$162,0)+VLOOKUP(Gravearbejde_fortorv[[#This Row],[Mål]],Gravearbejde_Svejsehuller[],K$285,FALSE))*$D$151,"")</f>
        <v>0</v>
      </c>
    </row>
    <row r="303" spans="2:15" x14ac:dyDescent="0.3">
      <c r="B303" s="683"/>
      <c r="C303" s="470" t="s">
        <v>505</v>
      </c>
      <c r="D303" s="77" t="s">
        <v>112</v>
      </c>
      <c r="E303" s="77" t="s">
        <v>248</v>
      </c>
      <c r="F303" s="477">
        <f>IFERROR((VLOOKUP(VLOOKUP(Gravearbejde_fortorv[[#This Row],[Mål]],Materiale_kappediameter[],F$286,FALSE),Gravearbejde_jord[],F$285,FALSE)+$E$162+IF(Gravearbejde_fortorv[[#This Row],[Kommentar]]="Hovedledning",$D$162,0)+VLOOKUP(Gravearbejde_fortorv[[#This Row],[Mål]],Gravearbejde_Svejsehuller[],F$285,FALSE))*$D$151,"")</f>
        <v>0</v>
      </c>
      <c r="G303" s="477">
        <f>IFERROR((VLOOKUP(VLOOKUP(Gravearbejde_fortorv[[#This Row],[Mål]],Materiale_kappediameter[],G$286,FALSE),Gravearbejde_jord[],G$285,FALSE)+$E$162+IF(Gravearbejde_fortorv[[#This Row],[Kommentar]]="Hovedledning",$D$162,0)+VLOOKUP(Gravearbejde_fortorv[[#This Row],[Mål]],Gravearbejde_Svejsehuller[],G$285,FALSE))*$D$151,"")</f>
        <v>0</v>
      </c>
      <c r="H303" s="477">
        <f>IFERROR((VLOOKUP(VLOOKUP(Gravearbejde_fortorv[[#This Row],[Mål]],Materiale_kappediameter[],H$286,FALSE),Gravearbejde_jord[],H$285,FALSE)+$E$162+IF(Gravearbejde_fortorv[[#This Row],[Kommentar]]="Hovedledning",$D$162,0)+VLOOKUP(Gravearbejde_fortorv[[#This Row],[Mål]],Gravearbejde_Svejsehuller[],H$285,FALSE))*$D$151,"")</f>
        <v>0</v>
      </c>
      <c r="I303" s="477">
        <f>IFERROR((VLOOKUP(VLOOKUP(Gravearbejde_fortorv[[#This Row],[Mål]],Materiale_kappediameter[],I$286,FALSE),Gravearbejde_jord[],I$285,FALSE)+$E$162+IF(Gravearbejde_fortorv[[#This Row],[Kommentar]]="Hovedledning",$D$162,0)+VLOOKUP(Gravearbejde_fortorv[[#This Row],[Mål]],Gravearbejde_Svejsehuller[],I$285,FALSE))*$D$151,"")</f>
        <v>0</v>
      </c>
      <c r="J303" s="477">
        <f>IFERROR((VLOOKUP(VLOOKUP(Gravearbejde_fortorv[[#This Row],[Mål]],Materiale_kappediameter[],J$286,FALSE),Gravearbejde_jord[],J$285,FALSE)+$E$162+IF(Gravearbejde_fortorv[[#This Row],[Kommentar]]="Hovedledning",$D$162,0)+VLOOKUP(Gravearbejde_fortorv[[#This Row],[Mål]],Gravearbejde_Svejsehuller[],J$285,FALSE))*$D$151,"")</f>
        <v>0</v>
      </c>
      <c r="K303" s="477">
        <f>IFERROR((VLOOKUP(VLOOKUP(Gravearbejde_fortorv[[#This Row],[Mål]],Materiale_kappediameter[],K$286,FALSE),Gravearbejde_jord[],K$285,FALSE)+$E$162+IF(Gravearbejde_fortorv[[#This Row],[Kommentar]]="Hovedledning",$D$162,0)+VLOOKUP(Gravearbejde_fortorv[[#This Row],[Mål]],Gravearbejde_Svejsehuller[],K$285,FALSE))*$D$151,"")</f>
        <v>0</v>
      </c>
    </row>
    <row r="304" spans="2:15" x14ac:dyDescent="0.3">
      <c r="B304" s="683"/>
      <c r="C304" s="470" t="s">
        <v>506</v>
      </c>
      <c r="D304" s="77" t="s">
        <v>112</v>
      </c>
      <c r="E304" s="77" t="s">
        <v>248</v>
      </c>
      <c r="F304" s="477">
        <f>IFERROR((VLOOKUP(VLOOKUP(Gravearbejde_fortorv[[#This Row],[Mål]],Materiale_kappediameter[],F$286,FALSE),Gravearbejde_jord[],F$285,FALSE)+$E$162+IF(Gravearbejde_fortorv[[#This Row],[Kommentar]]="Hovedledning",$D$162,0)+VLOOKUP(Gravearbejde_fortorv[[#This Row],[Mål]],Gravearbejde_Svejsehuller[],F$285,FALSE))*$D$151,"")</f>
        <v>0</v>
      </c>
      <c r="G304" s="477">
        <f>IFERROR((VLOOKUP(VLOOKUP(Gravearbejde_fortorv[[#This Row],[Mål]],Materiale_kappediameter[],G$286,FALSE),Gravearbejde_jord[],G$285,FALSE)+$E$162+IF(Gravearbejde_fortorv[[#This Row],[Kommentar]]="Hovedledning",$D$162,0)+VLOOKUP(Gravearbejde_fortorv[[#This Row],[Mål]],Gravearbejde_Svejsehuller[],G$285,FALSE))*$D$151,"")</f>
        <v>0</v>
      </c>
      <c r="H304" s="477">
        <f>IFERROR((VLOOKUP(VLOOKUP(Gravearbejde_fortorv[[#This Row],[Mål]],Materiale_kappediameter[],H$286,FALSE),Gravearbejde_jord[],H$285,FALSE)+$E$162+IF(Gravearbejde_fortorv[[#This Row],[Kommentar]]="Hovedledning",$D$162,0)+VLOOKUP(Gravearbejde_fortorv[[#This Row],[Mål]],Gravearbejde_Svejsehuller[],H$285,FALSE))*$D$151,"")</f>
        <v>0</v>
      </c>
      <c r="I304" s="477">
        <f>IFERROR((VLOOKUP(VLOOKUP(Gravearbejde_fortorv[[#This Row],[Mål]],Materiale_kappediameter[],I$286,FALSE),Gravearbejde_jord[],I$285,FALSE)+$E$162+IF(Gravearbejde_fortorv[[#This Row],[Kommentar]]="Hovedledning",$D$162,0)+VLOOKUP(Gravearbejde_fortorv[[#This Row],[Mål]],Gravearbejde_Svejsehuller[],I$285,FALSE))*$D$151,"")</f>
        <v>0</v>
      </c>
      <c r="J304" s="477">
        <f>IFERROR((VLOOKUP(VLOOKUP(Gravearbejde_fortorv[[#This Row],[Mål]],Materiale_kappediameter[],J$286,FALSE),Gravearbejde_jord[],J$285,FALSE)+$E$162+IF(Gravearbejde_fortorv[[#This Row],[Kommentar]]="Hovedledning",$D$162,0)+VLOOKUP(Gravearbejde_fortorv[[#This Row],[Mål]],Gravearbejde_Svejsehuller[],J$285,FALSE))*$D$151,"")</f>
        <v>0</v>
      </c>
      <c r="K304" s="477">
        <f>IFERROR((VLOOKUP(VLOOKUP(Gravearbejde_fortorv[[#This Row],[Mål]],Materiale_kappediameter[],K$286,FALSE),Gravearbejde_jord[],K$285,FALSE)+$E$162+IF(Gravearbejde_fortorv[[#This Row],[Kommentar]]="Hovedledning",$D$162,0)+VLOOKUP(Gravearbejde_fortorv[[#This Row],[Mål]],Gravearbejde_Svejsehuller[],K$285,FALSE))*$D$151,"")</f>
        <v>0</v>
      </c>
    </row>
    <row r="305" spans="2:11" x14ac:dyDescent="0.3">
      <c r="B305" s="683"/>
      <c r="C305" s="470" t="s">
        <v>507</v>
      </c>
      <c r="D305" s="77" t="s">
        <v>112</v>
      </c>
      <c r="E305" s="77" t="s">
        <v>248</v>
      </c>
      <c r="F305" s="477">
        <f>IFERROR((VLOOKUP(VLOOKUP(Gravearbejde_fortorv[[#This Row],[Mål]],Materiale_kappediameter[],F$286,FALSE),Gravearbejde_jord[],F$285,FALSE)+$E$162+IF(Gravearbejde_fortorv[[#This Row],[Kommentar]]="Hovedledning",$D$162,0)+VLOOKUP(Gravearbejde_fortorv[[#This Row],[Mål]],Gravearbejde_Svejsehuller[],F$285,FALSE))*$D$151,"")</f>
        <v>0</v>
      </c>
      <c r="G305" s="477">
        <f>IFERROR((VLOOKUP(VLOOKUP(Gravearbejde_fortorv[[#This Row],[Mål]],Materiale_kappediameter[],G$286,FALSE),Gravearbejde_jord[],G$285,FALSE)+$E$162+IF(Gravearbejde_fortorv[[#This Row],[Kommentar]]="Hovedledning",$D$162,0)+VLOOKUP(Gravearbejde_fortorv[[#This Row],[Mål]],Gravearbejde_Svejsehuller[],G$285,FALSE))*$D$151,"")</f>
        <v>0</v>
      </c>
      <c r="H305" s="477">
        <f>IFERROR((VLOOKUP(VLOOKUP(Gravearbejde_fortorv[[#This Row],[Mål]],Materiale_kappediameter[],H$286,FALSE),Gravearbejde_jord[],H$285,FALSE)+$E$162+IF(Gravearbejde_fortorv[[#This Row],[Kommentar]]="Hovedledning",$D$162,0)+VLOOKUP(Gravearbejde_fortorv[[#This Row],[Mål]],Gravearbejde_Svejsehuller[],H$285,FALSE))*$D$151,"")</f>
        <v>0</v>
      </c>
      <c r="I305" s="477">
        <f>IFERROR((VLOOKUP(VLOOKUP(Gravearbejde_fortorv[[#This Row],[Mål]],Materiale_kappediameter[],I$286,FALSE),Gravearbejde_jord[],I$285,FALSE)+$E$162+IF(Gravearbejde_fortorv[[#This Row],[Kommentar]]="Hovedledning",$D$162,0)+VLOOKUP(Gravearbejde_fortorv[[#This Row],[Mål]],Gravearbejde_Svejsehuller[],I$285,FALSE))*$D$151,"")</f>
        <v>0</v>
      </c>
      <c r="J305" s="477">
        <f>IFERROR((VLOOKUP(VLOOKUP(Gravearbejde_fortorv[[#This Row],[Mål]],Materiale_kappediameter[],J$286,FALSE),Gravearbejde_jord[],J$285,FALSE)+$E$162+IF(Gravearbejde_fortorv[[#This Row],[Kommentar]]="Hovedledning",$D$162,0)+VLOOKUP(Gravearbejde_fortorv[[#This Row],[Mål]],Gravearbejde_Svejsehuller[],J$285,FALSE))*$D$151,"")</f>
        <v>0</v>
      </c>
      <c r="K305" s="477">
        <f>IFERROR((VLOOKUP(VLOOKUP(Gravearbejde_fortorv[[#This Row],[Mål]],Materiale_kappediameter[],K$286,FALSE),Gravearbejde_jord[],K$285,FALSE)+$E$162+IF(Gravearbejde_fortorv[[#This Row],[Kommentar]]="Hovedledning",$D$162,0)+VLOOKUP(Gravearbejde_fortorv[[#This Row],[Mål]],Gravearbejde_Svejsehuller[],K$285,FALSE))*$D$151,"")</f>
        <v>0</v>
      </c>
    </row>
    <row r="306" spans="2:11" x14ac:dyDescent="0.3">
      <c r="B306" s="683"/>
      <c r="C306" s="470" t="s">
        <v>508</v>
      </c>
      <c r="D306" s="77" t="s">
        <v>112</v>
      </c>
      <c r="E306" s="77" t="s">
        <v>248</v>
      </c>
      <c r="F306" s="477">
        <f>IFERROR((VLOOKUP(VLOOKUP(Gravearbejde_fortorv[[#This Row],[Mål]],Materiale_kappediameter[],F$286,FALSE),Gravearbejde_jord[],F$285,FALSE)+$E$162+IF(Gravearbejde_fortorv[[#This Row],[Kommentar]]="Hovedledning",$D$162,0)+VLOOKUP(Gravearbejde_fortorv[[#This Row],[Mål]],Gravearbejde_Svejsehuller[],F$285,FALSE))*$D$151,"")</f>
        <v>0</v>
      </c>
      <c r="G306" s="477">
        <f>IFERROR((VLOOKUP(VLOOKUP(Gravearbejde_fortorv[[#This Row],[Mål]],Materiale_kappediameter[],G$286,FALSE),Gravearbejde_jord[],G$285,FALSE)+$E$162+IF(Gravearbejde_fortorv[[#This Row],[Kommentar]]="Hovedledning",$D$162,0)+VLOOKUP(Gravearbejde_fortorv[[#This Row],[Mål]],Gravearbejde_Svejsehuller[],G$285,FALSE))*$D$151,"")</f>
        <v>0</v>
      </c>
      <c r="H306" s="477">
        <f>IFERROR((VLOOKUP(VLOOKUP(Gravearbejde_fortorv[[#This Row],[Mål]],Materiale_kappediameter[],H$286,FALSE),Gravearbejde_jord[],H$285,FALSE)+$E$162+IF(Gravearbejde_fortorv[[#This Row],[Kommentar]]="Hovedledning",$D$162,0)+VLOOKUP(Gravearbejde_fortorv[[#This Row],[Mål]],Gravearbejde_Svejsehuller[],H$285,FALSE))*$D$151,"")</f>
        <v>0</v>
      </c>
      <c r="I306" s="477">
        <f>IFERROR((VLOOKUP(VLOOKUP(Gravearbejde_fortorv[[#This Row],[Mål]],Materiale_kappediameter[],I$286,FALSE),Gravearbejde_jord[],I$285,FALSE)+$E$162+IF(Gravearbejde_fortorv[[#This Row],[Kommentar]]="Hovedledning",$D$162,0)+VLOOKUP(Gravearbejde_fortorv[[#This Row],[Mål]],Gravearbejde_Svejsehuller[],I$285,FALSE))*$D$151,"")</f>
        <v>0</v>
      </c>
      <c r="J306" s="477" t="str">
        <f>IFERROR((VLOOKUP(VLOOKUP(Gravearbejde_fortorv[[#This Row],[Mål]],Materiale_kappediameter[],J$286,FALSE),Gravearbejde_jord[],J$285,FALSE)+$E$162+IF(Gravearbejde_fortorv[[#This Row],[Kommentar]]="Hovedledning",$D$162,0)+VLOOKUP(Gravearbejde_fortorv[[#This Row],[Mål]],Gravearbejde_Svejsehuller[],J$285,FALSE))*$D$151,"")</f>
        <v/>
      </c>
      <c r="K306" s="477" t="str">
        <f>IFERROR((VLOOKUP(VLOOKUP(Gravearbejde_fortorv[[#This Row],[Mål]],Materiale_kappediameter[],K$286,FALSE),Gravearbejde_jord[],K$285,FALSE)+$E$162+IF(Gravearbejde_fortorv[[#This Row],[Kommentar]]="Hovedledning",$D$162,0)+VLOOKUP(Gravearbejde_fortorv[[#This Row],[Mål]],Gravearbejde_Svejsehuller[],K$285,FALSE))*$D$151,"")</f>
        <v/>
      </c>
    </row>
    <row r="307" spans="2:11" x14ac:dyDescent="0.3">
      <c r="B307" s="683"/>
      <c r="C307" s="470" t="s">
        <v>509</v>
      </c>
      <c r="D307" s="77" t="s">
        <v>112</v>
      </c>
      <c r="E307" s="77" t="s">
        <v>248</v>
      </c>
      <c r="F307" s="477">
        <f>IFERROR((VLOOKUP(VLOOKUP(Gravearbejde_fortorv[[#This Row],[Mål]],Materiale_kappediameter[],F$286,FALSE),Gravearbejde_jord[],F$285,FALSE)+$E$162+IF(Gravearbejde_fortorv[[#This Row],[Kommentar]]="Hovedledning",$D$162,0)+VLOOKUP(Gravearbejde_fortorv[[#This Row],[Mål]],Gravearbejde_Svejsehuller[],F$285,FALSE))*$D$151,"")</f>
        <v>0</v>
      </c>
      <c r="G307" s="477">
        <f>IFERROR((VLOOKUP(VLOOKUP(Gravearbejde_fortorv[[#This Row],[Mål]],Materiale_kappediameter[],G$286,FALSE),Gravearbejde_jord[],G$285,FALSE)+$E$162+IF(Gravearbejde_fortorv[[#This Row],[Kommentar]]="Hovedledning",$D$162,0)+VLOOKUP(Gravearbejde_fortorv[[#This Row],[Mål]],Gravearbejde_Svejsehuller[],G$285,FALSE))*$D$151,"")</f>
        <v>0</v>
      </c>
      <c r="H307" s="477">
        <f>IFERROR((VLOOKUP(VLOOKUP(Gravearbejde_fortorv[[#This Row],[Mål]],Materiale_kappediameter[],H$286,FALSE),Gravearbejde_jord[],H$285,FALSE)+$E$162+IF(Gravearbejde_fortorv[[#This Row],[Kommentar]]="Hovedledning",$D$162,0)+VLOOKUP(Gravearbejde_fortorv[[#This Row],[Mål]],Gravearbejde_Svejsehuller[],H$285,FALSE))*$D$151,"")</f>
        <v>0</v>
      </c>
      <c r="I307" s="477" t="str">
        <f>IFERROR((VLOOKUP(VLOOKUP(Gravearbejde_fortorv[[#This Row],[Mål]],Materiale_kappediameter[],I$286,FALSE),Gravearbejde_jord[],I$285,FALSE)+$E$162+IF(Gravearbejde_fortorv[[#This Row],[Kommentar]]="Hovedledning",$D$162,0)+VLOOKUP(Gravearbejde_fortorv[[#This Row],[Mål]],Gravearbejde_Svejsehuller[],I$285,FALSE))*$D$151,"")</f>
        <v/>
      </c>
      <c r="J307" s="477" t="str">
        <f>IFERROR((VLOOKUP(VLOOKUP(Gravearbejde_fortorv[[#This Row],[Mål]],Materiale_kappediameter[],J$286,FALSE),Gravearbejde_jord[],J$285,FALSE)+$E$162+IF(Gravearbejde_fortorv[[#This Row],[Kommentar]]="Hovedledning",$D$162,0)+VLOOKUP(Gravearbejde_fortorv[[#This Row],[Mål]],Gravearbejde_Svejsehuller[],J$285,FALSE))*$D$151,"")</f>
        <v/>
      </c>
      <c r="K307" s="477" t="str">
        <f>IFERROR((VLOOKUP(VLOOKUP(Gravearbejde_fortorv[[#This Row],[Mål]],Materiale_kappediameter[],K$286,FALSE),Gravearbejde_jord[],K$285,FALSE)+$E$162+IF(Gravearbejde_fortorv[[#This Row],[Kommentar]]="Hovedledning",$D$162,0)+VLOOKUP(Gravearbejde_fortorv[[#This Row],[Mål]],Gravearbejde_Svejsehuller[],K$285,FALSE))*$D$151,"")</f>
        <v/>
      </c>
    </row>
    <row r="308" spans="2:11" ht="15" thickBot="1" x14ac:dyDescent="0.35">
      <c r="B308" s="683"/>
      <c r="C308" s="471" t="s">
        <v>510</v>
      </c>
      <c r="D308" s="77" t="s">
        <v>112</v>
      </c>
      <c r="E308" s="77" t="s">
        <v>248</v>
      </c>
      <c r="F308" s="477">
        <f>IFERROR((VLOOKUP(VLOOKUP(Gravearbejde_fortorv[[#This Row],[Mål]],Materiale_kappediameter[],F$286,FALSE),Gravearbejde_jord[],F$285,FALSE)+$E$162+IF(Gravearbejde_fortorv[[#This Row],[Kommentar]]="Hovedledning",$D$162,0)+VLOOKUP(Gravearbejde_fortorv[[#This Row],[Mål]],Gravearbejde_Svejsehuller[],F$285,FALSE))*$D$151,"")</f>
        <v>0</v>
      </c>
      <c r="G308" s="477">
        <f>IFERROR((VLOOKUP(VLOOKUP(Gravearbejde_fortorv[[#This Row],[Mål]],Materiale_kappediameter[],G$286,FALSE),Gravearbejde_jord[],G$285,FALSE)+$E$162+IF(Gravearbejde_fortorv[[#This Row],[Kommentar]]="Hovedledning",$D$162,0)+VLOOKUP(Gravearbejde_fortorv[[#This Row],[Mål]],Gravearbejde_Svejsehuller[],G$285,FALSE))*$D$151,"")</f>
        <v>0</v>
      </c>
      <c r="H308" s="477">
        <f>IFERROR((VLOOKUP(VLOOKUP(Gravearbejde_fortorv[[#This Row],[Mål]],Materiale_kappediameter[],H$286,FALSE),Gravearbejde_jord[],H$285,FALSE)+$E$162+IF(Gravearbejde_fortorv[[#This Row],[Kommentar]]="Hovedledning",$D$162,0)+VLOOKUP(Gravearbejde_fortorv[[#This Row],[Mål]],Gravearbejde_Svejsehuller[],H$285,FALSE))*$D$151,"")</f>
        <v>0</v>
      </c>
      <c r="I308" s="477" t="str">
        <f>IFERROR((VLOOKUP(VLOOKUP(Gravearbejde_fortorv[[#This Row],[Mål]],Materiale_kappediameter[],I$286,FALSE),Gravearbejde_jord[],I$285,FALSE)+$E$162+IF(Gravearbejde_fortorv[[#This Row],[Kommentar]]="Hovedledning",$D$162,0)+VLOOKUP(Gravearbejde_fortorv[[#This Row],[Mål]],Gravearbejde_Svejsehuller[],I$285,FALSE))*$D$151,"")</f>
        <v/>
      </c>
      <c r="J308" s="477" t="str">
        <f>IFERROR((VLOOKUP(VLOOKUP(Gravearbejde_fortorv[[#This Row],[Mål]],Materiale_kappediameter[],J$286,FALSE),Gravearbejde_jord[],J$285,FALSE)+$E$162+IF(Gravearbejde_fortorv[[#This Row],[Kommentar]]="Hovedledning",$D$162,0)+VLOOKUP(Gravearbejde_fortorv[[#This Row],[Mål]],Gravearbejde_Svejsehuller[],J$285,FALSE))*$D$151,"")</f>
        <v/>
      </c>
      <c r="K308" s="477" t="str">
        <f>IFERROR((VLOOKUP(VLOOKUP(Gravearbejde_fortorv[[#This Row],[Mål]],Materiale_kappediameter[],K$286,FALSE),Gravearbejde_jord[],K$285,FALSE)+$E$162+IF(Gravearbejde_fortorv[[#This Row],[Kommentar]]="Hovedledning",$D$162,0)+VLOOKUP(Gravearbejde_fortorv[[#This Row],[Mål]],Gravearbejde_Svejsehuller[],K$285,FALSE))*$D$151,"")</f>
        <v/>
      </c>
    </row>
    <row r="309" spans="2:11" x14ac:dyDescent="0.3">
      <c r="B309" s="683"/>
      <c r="C309" s="40"/>
      <c r="D309" s="34"/>
      <c r="E309" s="34"/>
      <c r="F309" s="34"/>
      <c r="G309" s="34"/>
      <c r="H309" s="36"/>
      <c r="I309" s="36"/>
    </row>
    <row r="310" spans="2:11" x14ac:dyDescent="0.3">
      <c r="B310" s="42"/>
      <c r="C310" s="40"/>
      <c r="D310" s="34"/>
      <c r="E310" s="34"/>
      <c r="F310" s="34"/>
      <c r="G310" s="34"/>
      <c r="H310" s="36"/>
      <c r="I310" s="36"/>
    </row>
    <row r="311" spans="2:11" x14ac:dyDescent="0.3">
      <c r="B311" s="42"/>
      <c r="F311" s="5"/>
    </row>
    <row r="312" spans="2:11" x14ac:dyDescent="0.3">
      <c r="B312" s="42"/>
      <c r="F312" s="680" t="s">
        <v>83</v>
      </c>
      <c r="G312" s="680"/>
      <c r="H312" s="680"/>
      <c r="I312" s="681" t="s">
        <v>84</v>
      </c>
      <c r="J312" s="681"/>
      <c r="K312" s="681"/>
    </row>
    <row r="313" spans="2:11" x14ac:dyDescent="0.3">
      <c r="B313" s="42"/>
      <c r="E313" s="491" t="s">
        <v>527</v>
      </c>
      <c r="F313" s="480">
        <v>6</v>
      </c>
      <c r="G313" s="480">
        <v>6</v>
      </c>
      <c r="H313" s="480">
        <v>6</v>
      </c>
      <c r="I313" s="458">
        <v>9</v>
      </c>
      <c r="J313" s="458">
        <v>9</v>
      </c>
      <c r="K313" s="458">
        <v>9</v>
      </c>
    </row>
    <row r="314" spans="2:11" ht="15" customHeight="1" thickBot="1" x14ac:dyDescent="0.35">
      <c r="B314" s="683" t="s">
        <v>138</v>
      </c>
      <c r="E314" s="491" t="s">
        <v>528</v>
      </c>
      <c r="F314" s="480">
        <v>4</v>
      </c>
      <c r="G314" s="480">
        <v>5</v>
      </c>
      <c r="H314" s="480">
        <v>6</v>
      </c>
      <c r="I314" s="458">
        <v>7</v>
      </c>
      <c r="J314" s="458">
        <v>8</v>
      </c>
      <c r="K314" s="458">
        <v>9</v>
      </c>
    </row>
    <row r="315" spans="2:11" ht="15" thickBot="1" x14ac:dyDescent="0.35">
      <c r="B315" s="683"/>
      <c r="C315" s="95" t="s">
        <v>102</v>
      </c>
      <c r="D315" s="95" t="s">
        <v>103</v>
      </c>
      <c r="E315" s="95" t="s">
        <v>109</v>
      </c>
      <c r="F315" s="95" t="s">
        <v>99</v>
      </c>
      <c r="G315" s="95" t="s">
        <v>100</v>
      </c>
      <c r="H315" s="95" t="s">
        <v>101</v>
      </c>
      <c r="I315" s="95" t="s">
        <v>104</v>
      </c>
      <c r="J315" s="95" t="s">
        <v>106</v>
      </c>
      <c r="K315" s="95" t="s">
        <v>105</v>
      </c>
    </row>
    <row r="316" spans="2:11" x14ac:dyDescent="0.3">
      <c r="B316" s="683"/>
      <c r="C316" s="470" t="s">
        <v>477</v>
      </c>
      <c r="D316" s="77" t="s">
        <v>112</v>
      </c>
      <c r="E316" s="77"/>
      <c r="F316" s="477" t="str">
        <f>IFERROR((VLOOKUP(VLOOKUP(Gravearbejde_asfalt[[#This Row],[Mål]],Materiale_kappediameter[],F$314,FALSE),Gravearbejde_jord[],F$313,FALSE)+$E$162+IF(Gravearbejde_asfalt[[#This Row],[Kommentar]]="Hovedledning",$D$162,0)+VLOOKUP(Gravearbejde_asfalt[[#This Row],[Mål]],Gravearbejde_Svejsehuller[],F$313,FALSE))*$D$151,"")</f>
        <v/>
      </c>
      <c r="G316" s="477">
        <f>IFERROR((VLOOKUP(VLOOKUP(Gravearbejde_asfalt[[#This Row],[Mål]],Materiale_kappediameter[],G$314,FALSE),Gravearbejde_jord[],G$313,FALSE)+$E$162+IF(Gravearbejde_asfalt[[#This Row],[Kommentar]]="Hovedledning",$D$162,0)+VLOOKUP(Gravearbejde_asfalt[[#This Row],[Mål]],Gravearbejde_Svejsehuller[],G$313,FALSE))*$D$151,"")</f>
        <v>0</v>
      </c>
      <c r="H316" s="477">
        <f>IFERROR((VLOOKUP(VLOOKUP(Gravearbejde_asfalt[[#This Row],[Mål]],Materiale_kappediameter[],H$314,FALSE),Gravearbejde_jord[],H$313,FALSE)+$E$162+IF(Gravearbejde_asfalt[[#This Row],[Kommentar]]="Hovedledning",$D$162,0)+VLOOKUP(Gravearbejde_asfalt[[#This Row],[Mål]],Gravearbejde_Svejsehuller[],H$313,FALSE))*$D$151,"")</f>
        <v>0</v>
      </c>
      <c r="I316" s="477">
        <f>IFERROR((VLOOKUP(VLOOKUP(Gravearbejde_asfalt[[#This Row],[Mål]],Materiale_kappediameter[],I$314,FALSE),Gravearbejde_jord[],I$313,FALSE)+$E$162+IF(Gravearbejde_asfalt[[#This Row],[Kommentar]]="Hovedledning",$D$162,0)+VLOOKUP(Gravearbejde_asfalt[[#This Row],[Mål]],Gravearbejde_Svejsehuller[],I$313,FALSE))*$D$151,"")</f>
        <v>0</v>
      </c>
      <c r="J316" s="477">
        <f>IFERROR((VLOOKUP(VLOOKUP(Gravearbejde_asfalt[[#This Row],[Mål]],Materiale_kappediameter[],J$314,FALSE),Gravearbejde_jord[],J$313,FALSE)+$E$162+IF(Gravearbejde_asfalt[[#This Row],[Kommentar]]="Hovedledning",$D$162,0)+VLOOKUP(Gravearbejde_asfalt[[#This Row],[Mål]],Gravearbejde_Svejsehuller[],J$313,FALSE))*$D$151,"")</f>
        <v>0</v>
      </c>
      <c r="K316" s="477">
        <f>IFERROR((VLOOKUP(VLOOKUP(Gravearbejde_asfalt[[#This Row],[Mål]],Materiale_kappediameter[],K$314,FALSE),Gravearbejde_jord[],K$313,FALSE)+$E$162+IF(Gravearbejde_asfalt[[#This Row],[Kommentar]]="Hovedledning",$D$162,0)+VLOOKUP(Gravearbejde_asfalt[[#This Row],[Mål]],Gravearbejde_Svejsehuller[],K$313,FALSE))*$D$151,"")</f>
        <v>0</v>
      </c>
    </row>
    <row r="317" spans="2:11" x14ac:dyDescent="0.3">
      <c r="B317" s="683"/>
      <c r="C317" s="470" t="s">
        <v>511</v>
      </c>
      <c r="D317" s="77" t="s">
        <v>112</v>
      </c>
      <c r="E317" s="77"/>
      <c r="F317" s="477" t="str">
        <f>IFERROR((VLOOKUP(VLOOKUP(Gravearbejde_asfalt[[#This Row],[Mål]],Materiale_kappediameter[],F$314,FALSE),Gravearbejde_jord[],F$313,FALSE)+$E$162+IF(Gravearbejde_asfalt[[#This Row],[Kommentar]]="Hovedledning",$D$162,0)+VLOOKUP(Gravearbejde_asfalt[[#This Row],[Mål]],Gravearbejde_Svejsehuller[],F$313,FALSE))*$D$151,"")</f>
        <v/>
      </c>
      <c r="G317" s="477" t="str">
        <f>IFERROR((VLOOKUP(VLOOKUP(Gravearbejde_asfalt[[#This Row],[Mål]],Materiale_kappediameter[],G$314,FALSE),Gravearbejde_jord[],G$313,FALSE)+$E$162+IF(Gravearbejde_asfalt[[#This Row],[Kommentar]]="Hovedledning",$D$162,0)+VLOOKUP(Gravearbejde_asfalt[[#This Row],[Mål]],Gravearbejde_Svejsehuller[],G$313,FALSE))*$D$151,"")</f>
        <v/>
      </c>
      <c r="H317" s="477" t="str">
        <f>IFERROR((VLOOKUP(VLOOKUP(Gravearbejde_asfalt[[#This Row],[Mål]],Materiale_kappediameter[],H$314,FALSE),Gravearbejde_jord[],H$313,FALSE)+$E$162+IF(Gravearbejde_asfalt[[#This Row],[Kommentar]]="Hovedledning",$D$162,0)+VLOOKUP(Gravearbejde_asfalt[[#This Row],[Mål]],Gravearbejde_Svejsehuller[],H$313,FALSE))*$D$151,"")</f>
        <v/>
      </c>
      <c r="I317" s="477">
        <f>IFERROR((VLOOKUP(VLOOKUP(Gravearbejde_asfalt[[#This Row],[Mål]],Materiale_kappediameter[],I$314,FALSE),Gravearbejde_jord[],I$313,FALSE)+$E$162+IF(Gravearbejde_asfalt[[#This Row],[Kommentar]]="Hovedledning",$D$162,0)+VLOOKUP(Gravearbejde_asfalt[[#This Row],[Mål]],Gravearbejde_Svejsehuller[],I$313,FALSE))*$D$151,"")</f>
        <v>0</v>
      </c>
      <c r="J317" s="477">
        <f>IFERROR((VLOOKUP(VLOOKUP(Gravearbejde_asfalt[[#This Row],[Mål]],Materiale_kappediameter[],J$314,FALSE),Gravearbejde_jord[],J$313,FALSE)+$E$162+IF(Gravearbejde_asfalt[[#This Row],[Kommentar]]="Hovedledning",$D$162,0)+VLOOKUP(Gravearbejde_asfalt[[#This Row],[Mål]],Gravearbejde_Svejsehuller[],J$313,FALSE))*$D$151,"")</f>
        <v>0</v>
      </c>
      <c r="K317" s="477">
        <f>IFERROR((VLOOKUP(VLOOKUP(Gravearbejde_asfalt[[#This Row],[Mål]],Materiale_kappediameter[],K$314,FALSE),Gravearbejde_jord[],K$313,FALSE)+$E$162+IF(Gravearbejde_asfalt[[#This Row],[Kommentar]]="Hovedledning",$D$162,0)+VLOOKUP(Gravearbejde_asfalt[[#This Row],[Mål]],Gravearbejde_Svejsehuller[],K$313,FALSE))*$D$151,"")</f>
        <v>0</v>
      </c>
    </row>
    <row r="318" spans="2:11" x14ac:dyDescent="0.3">
      <c r="B318" s="683"/>
      <c r="C318" s="470" t="s">
        <v>63</v>
      </c>
      <c r="D318" s="77" t="s">
        <v>112</v>
      </c>
      <c r="E318" s="77"/>
      <c r="F318" s="477" t="str">
        <f>IFERROR((VLOOKUP(VLOOKUP(Gravearbejde_asfalt[[#This Row],[Mål]],Materiale_kappediameter[],F$314,FALSE),Gravearbejde_jord[],F$313,FALSE)+$E$162+IF(Gravearbejde_asfalt[[#This Row],[Kommentar]]="Hovedledning",$D$162,0)+VLOOKUP(Gravearbejde_asfalt[[#This Row],[Mål]],Gravearbejde_Svejsehuller[],F$313,FALSE))*$D$151,"")</f>
        <v/>
      </c>
      <c r="G318" s="477">
        <f>IFERROR((VLOOKUP(VLOOKUP(Gravearbejde_asfalt[[#This Row],[Mål]],Materiale_kappediameter[],G$314,FALSE),Gravearbejde_jord[],G$313,FALSE)+$E$162+IF(Gravearbejde_asfalt[[#This Row],[Kommentar]]="Hovedledning",$D$162,0)+VLOOKUP(Gravearbejde_asfalt[[#This Row],[Mål]],Gravearbejde_Svejsehuller[],G$313,FALSE))*$D$151,"")</f>
        <v>0</v>
      </c>
      <c r="H318" s="477">
        <f>IFERROR((VLOOKUP(VLOOKUP(Gravearbejde_asfalt[[#This Row],[Mål]],Materiale_kappediameter[],H$314,FALSE),Gravearbejde_jord[],H$313,FALSE)+$E$162+IF(Gravearbejde_asfalt[[#This Row],[Kommentar]]="Hovedledning",$D$162,0)+VLOOKUP(Gravearbejde_asfalt[[#This Row],[Mål]],Gravearbejde_Svejsehuller[],H$313,FALSE))*$D$151,"")</f>
        <v>0</v>
      </c>
      <c r="I318" s="477">
        <f>IFERROR((VLOOKUP(VLOOKUP(Gravearbejde_asfalt[[#This Row],[Mål]],Materiale_kappediameter[],I$314,FALSE),Gravearbejde_jord[],I$313,FALSE)+$E$162+IF(Gravearbejde_asfalt[[#This Row],[Kommentar]]="Hovedledning",$D$162,0)+VLOOKUP(Gravearbejde_asfalt[[#This Row],[Mål]],Gravearbejde_Svejsehuller[],I$313,FALSE))*$D$151,"")</f>
        <v>0</v>
      </c>
      <c r="J318" s="477">
        <f>IFERROR((VLOOKUP(VLOOKUP(Gravearbejde_asfalt[[#This Row],[Mål]],Materiale_kappediameter[],J$314,FALSE),Gravearbejde_jord[],J$313,FALSE)+$E$162+IF(Gravearbejde_asfalt[[#This Row],[Kommentar]]="Hovedledning",$D$162,0)+VLOOKUP(Gravearbejde_asfalt[[#This Row],[Mål]],Gravearbejde_Svejsehuller[],J$313,FALSE))*$D$151,"")</f>
        <v>0</v>
      </c>
      <c r="K318" s="477">
        <f>IFERROR((VLOOKUP(VLOOKUP(Gravearbejde_asfalt[[#This Row],[Mål]],Materiale_kappediameter[],K$314,FALSE),Gravearbejde_jord[],K$313,FALSE)+$E$162+IF(Gravearbejde_asfalt[[#This Row],[Kommentar]]="Hovedledning",$D$162,0)+VLOOKUP(Gravearbejde_asfalt[[#This Row],[Mål]],Gravearbejde_Svejsehuller[],K$313,FALSE))*$D$151,"")</f>
        <v>0</v>
      </c>
    </row>
    <row r="319" spans="2:11" x14ac:dyDescent="0.3">
      <c r="B319" s="683"/>
      <c r="C319" s="470" t="s">
        <v>512</v>
      </c>
      <c r="D319" s="77" t="s">
        <v>112</v>
      </c>
      <c r="E319" s="77"/>
      <c r="F319" s="477" t="str">
        <f>IFERROR((VLOOKUP(VLOOKUP(Gravearbejde_asfalt[[#This Row],[Mål]],Materiale_kappediameter[],F$314,FALSE),Gravearbejde_jord[],F$313,FALSE)+$E$162+IF(Gravearbejde_asfalt[[#This Row],[Kommentar]]="Hovedledning",$D$162,0)+VLOOKUP(Gravearbejde_asfalt[[#This Row],[Mål]],Gravearbejde_Svejsehuller[],F$313,FALSE))*$D$151,"")</f>
        <v/>
      </c>
      <c r="G319" s="477">
        <f>IFERROR((VLOOKUP(VLOOKUP(Gravearbejde_asfalt[[#This Row],[Mål]],Materiale_kappediameter[],G$314,FALSE),Gravearbejde_jord[],G$313,FALSE)+$E$162+IF(Gravearbejde_asfalt[[#This Row],[Kommentar]]="Hovedledning",$D$162,0)+VLOOKUP(Gravearbejde_asfalt[[#This Row],[Mål]],Gravearbejde_Svejsehuller[],G$313,FALSE))*$D$151,"")</f>
        <v>0</v>
      </c>
      <c r="H319" s="477">
        <f>IFERROR((VLOOKUP(VLOOKUP(Gravearbejde_asfalt[[#This Row],[Mål]],Materiale_kappediameter[],H$314,FALSE),Gravearbejde_jord[],H$313,FALSE)+$E$162+IF(Gravearbejde_asfalt[[#This Row],[Kommentar]]="Hovedledning",$D$162,0)+VLOOKUP(Gravearbejde_asfalt[[#This Row],[Mål]],Gravearbejde_Svejsehuller[],H$313,FALSE))*$D$151,"")</f>
        <v>0</v>
      </c>
      <c r="I319" s="477">
        <f>IFERROR((VLOOKUP(VLOOKUP(Gravearbejde_asfalt[[#This Row],[Mål]],Materiale_kappediameter[],I$314,FALSE),Gravearbejde_jord[],I$313,FALSE)+$E$162+IF(Gravearbejde_asfalt[[#This Row],[Kommentar]]="Hovedledning",$D$162,0)+VLOOKUP(Gravearbejde_asfalt[[#This Row],[Mål]],Gravearbejde_Svejsehuller[],I$313,FALSE))*$D$151,"")</f>
        <v>0</v>
      </c>
      <c r="J319" s="477">
        <f>IFERROR((VLOOKUP(VLOOKUP(Gravearbejde_asfalt[[#This Row],[Mål]],Materiale_kappediameter[],J$314,FALSE),Gravearbejde_jord[],J$313,FALSE)+$E$162+IF(Gravearbejde_asfalt[[#This Row],[Kommentar]]="Hovedledning",$D$162,0)+VLOOKUP(Gravearbejde_asfalt[[#This Row],[Mål]],Gravearbejde_Svejsehuller[],J$313,FALSE))*$D$151,"")</f>
        <v>0</v>
      </c>
      <c r="K319" s="477">
        <f>IFERROR((VLOOKUP(VLOOKUP(Gravearbejde_asfalt[[#This Row],[Mål]],Materiale_kappediameter[],K$314,FALSE),Gravearbejde_jord[],K$313,FALSE)+$E$162+IF(Gravearbejde_asfalt[[#This Row],[Kommentar]]="Hovedledning",$D$162,0)+VLOOKUP(Gravearbejde_asfalt[[#This Row],[Mål]],Gravearbejde_Svejsehuller[],K$313,FALSE))*$D$151,"")</f>
        <v>0</v>
      </c>
    </row>
    <row r="320" spans="2:11" x14ac:dyDescent="0.3">
      <c r="B320" s="683"/>
      <c r="C320" s="470" t="s">
        <v>513</v>
      </c>
      <c r="D320" s="77" t="s">
        <v>112</v>
      </c>
      <c r="E320" s="77"/>
      <c r="F320" s="477" t="str">
        <f>IFERROR((VLOOKUP(VLOOKUP(Gravearbejde_asfalt[[#This Row],[Mål]],Materiale_kappediameter[],F$314,FALSE),Gravearbejde_jord[],F$313,FALSE)+$E$162+IF(Gravearbejde_asfalt[[#This Row],[Kommentar]]="Hovedledning",$D$162,0)+VLOOKUP(Gravearbejde_asfalt[[#This Row],[Mål]],Gravearbejde_Svejsehuller[],F$313,FALSE))*$D$151,"")</f>
        <v/>
      </c>
      <c r="G320" s="477">
        <f>IFERROR((VLOOKUP(VLOOKUP(Gravearbejde_asfalt[[#This Row],[Mål]],Materiale_kappediameter[],G$314,FALSE),Gravearbejde_jord[],G$313,FALSE)+$E$162+IF(Gravearbejde_asfalt[[#This Row],[Kommentar]]="Hovedledning",$D$162,0)+VLOOKUP(Gravearbejde_asfalt[[#This Row],[Mål]],Gravearbejde_Svejsehuller[],G$313,FALSE))*$D$151,"")</f>
        <v>0</v>
      </c>
      <c r="H320" s="477">
        <f>IFERROR((VLOOKUP(VLOOKUP(Gravearbejde_asfalt[[#This Row],[Mål]],Materiale_kappediameter[],H$314,FALSE),Gravearbejde_jord[],H$313,FALSE)+$E$162+IF(Gravearbejde_asfalt[[#This Row],[Kommentar]]="Hovedledning",$D$162,0)+VLOOKUP(Gravearbejde_asfalt[[#This Row],[Mål]],Gravearbejde_Svejsehuller[],H$313,FALSE))*$D$151,"")</f>
        <v>0</v>
      </c>
      <c r="I320" s="477">
        <f>IFERROR((VLOOKUP(VLOOKUP(Gravearbejde_asfalt[[#This Row],[Mål]],Materiale_kappediameter[],I$314,FALSE),Gravearbejde_jord[],I$313,FALSE)+$E$162+IF(Gravearbejde_asfalt[[#This Row],[Kommentar]]="Hovedledning",$D$162,0)+VLOOKUP(Gravearbejde_asfalt[[#This Row],[Mål]],Gravearbejde_Svejsehuller[],I$313,FALSE))*$D$151,"")</f>
        <v>0</v>
      </c>
      <c r="J320" s="477">
        <f>IFERROR((VLOOKUP(VLOOKUP(Gravearbejde_asfalt[[#This Row],[Mål]],Materiale_kappediameter[],J$314,FALSE),Gravearbejde_jord[],J$313,FALSE)+$E$162+IF(Gravearbejde_asfalt[[#This Row],[Kommentar]]="Hovedledning",$D$162,0)+VLOOKUP(Gravearbejde_asfalt[[#This Row],[Mål]],Gravearbejde_Svejsehuller[],J$313,FALSE))*$D$151,"")</f>
        <v>0</v>
      </c>
      <c r="K320" s="477">
        <f>IFERROR((VLOOKUP(VLOOKUP(Gravearbejde_asfalt[[#This Row],[Mål]],Materiale_kappediameter[],K$314,FALSE),Gravearbejde_jord[],K$313,FALSE)+$E$162+IF(Gravearbejde_asfalt[[#This Row],[Kommentar]]="Hovedledning",$D$162,0)+VLOOKUP(Gravearbejde_asfalt[[#This Row],[Mål]],Gravearbejde_Svejsehuller[],K$313,FALSE))*$D$151,"")</f>
        <v>0</v>
      </c>
    </row>
    <row r="321" spans="2:14" x14ac:dyDescent="0.3">
      <c r="B321" s="683"/>
      <c r="C321" s="470" t="s">
        <v>514</v>
      </c>
      <c r="D321" s="77" t="s">
        <v>112</v>
      </c>
      <c r="E321" s="77"/>
      <c r="F321" s="477" t="str">
        <f>IFERROR((VLOOKUP(VLOOKUP(Gravearbejde_asfalt[[#This Row],[Mål]],Materiale_kappediameter[],F$314,FALSE),Gravearbejde_jord[],F$313,FALSE)+$E$162+IF(Gravearbejde_asfalt[[#This Row],[Kommentar]]="Hovedledning",$D$162,0)+VLOOKUP(Gravearbejde_asfalt[[#This Row],[Mål]],Gravearbejde_Svejsehuller[],F$313,FALSE))*$D$151,"")</f>
        <v/>
      </c>
      <c r="G321" s="477" t="str">
        <f>IFERROR((VLOOKUP(VLOOKUP(Gravearbejde_asfalt[[#This Row],[Mål]],Materiale_kappediameter[],G$314,FALSE),Gravearbejde_jord[],G$313,FALSE)+$E$162+IF(Gravearbejde_asfalt[[#This Row],[Kommentar]]="Hovedledning",$D$162,0)+VLOOKUP(Gravearbejde_asfalt[[#This Row],[Mål]],Gravearbejde_Svejsehuller[],G$313,FALSE))*$D$151,"")</f>
        <v/>
      </c>
      <c r="H321" s="477" t="str">
        <f>IFERROR((VLOOKUP(VLOOKUP(Gravearbejde_asfalt[[#This Row],[Mål]],Materiale_kappediameter[],H$314,FALSE),Gravearbejde_jord[],H$313,FALSE)+$E$162+IF(Gravearbejde_asfalt[[#This Row],[Kommentar]]="Hovedledning",$D$162,0)+VLOOKUP(Gravearbejde_asfalt[[#This Row],[Mål]],Gravearbejde_Svejsehuller[],H$313,FALSE))*$D$151,"")</f>
        <v/>
      </c>
      <c r="I321" s="477" t="str">
        <f>IFERROR((VLOOKUP(VLOOKUP(Gravearbejde_asfalt[[#This Row],[Mål]],Materiale_kappediameter[],I$314,FALSE),Gravearbejde_jord[],I$313,FALSE)+$E$162+IF(Gravearbejde_asfalt[[#This Row],[Kommentar]]="Hovedledning",$D$162,0)+VLOOKUP(Gravearbejde_asfalt[[#This Row],[Mål]],Gravearbejde_Svejsehuller[],I$313,FALSE))*$D$151,"")</f>
        <v/>
      </c>
      <c r="J321" s="477">
        <f>IFERROR((VLOOKUP(VLOOKUP(Gravearbejde_asfalt[[#This Row],[Mål]],Materiale_kappediameter[],J$314,FALSE),Gravearbejde_jord[],J$313,FALSE)+$E$162+IF(Gravearbejde_asfalt[[#This Row],[Kommentar]]="Hovedledning",$D$162,0)+VLOOKUP(Gravearbejde_asfalt[[#This Row],[Mål]],Gravearbejde_Svejsehuller[],J$313,FALSE))*$D$151,"")</f>
        <v>0</v>
      </c>
      <c r="K321" s="477">
        <f>IFERROR((VLOOKUP(VLOOKUP(Gravearbejde_asfalt[[#This Row],[Mål]],Materiale_kappediameter[],K$314,FALSE),Gravearbejde_jord[],K$313,FALSE)+$E$162+IF(Gravearbejde_asfalt[[#This Row],[Kommentar]]="Hovedledning",$D$162,0)+VLOOKUP(Gravearbejde_asfalt[[#This Row],[Mål]],Gravearbejde_Svejsehuller[],K$313,FALSE))*$D$151,"")</f>
        <v>0</v>
      </c>
    </row>
    <row r="322" spans="2:14" x14ac:dyDescent="0.3">
      <c r="B322" s="683"/>
      <c r="C322" s="470" t="s">
        <v>515</v>
      </c>
      <c r="D322" s="77" t="s">
        <v>112</v>
      </c>
      <c r="E322" s="77"/>
      <c r="F322" s="477" t="str">
        <f>IFERROR((VLOOKUP(VLOOKUP(Gravearbejde_asfalt[[#This Row],[Mål]],Materiale_kappediameter[],F$314,FALSE),Gravearbejde_jord[],F$313,FALSE)+$E$162+IF(Gravearbejde_asfalt[[#This Row],[Kommentar]]="Hovedledning",$D$162,0)+VLOOKUP(Gravearbejde_asfalt[[#This Row],[Mål]],Gravearbejde_Svejsehuller[],F$313,FALSE))*$D$151,"")</f>
        <v/>
      </c>
      <c r="G322" s="477" t="str">
        <f>IFERROR((VLOOKUP(VLOOKUP(Gravearbejde_asfalt[[#This Row],[Mål]],Materiale_kappediameter[],G$314,FALSE),Gravearbejde_jord[],G$313,FALSE)+$E$162+IF(Gravearbejde_asfalt[[#This Row],[Kommentar]]="Hovedledning",$D$162,0)+VLOOKUP(Gravearbejde_asfalt[[#This Row],[Mål]],Gravearbejde_Svejsehuller[],G$313,FALSE))*$D$151,"")</f>
        <v/>
      </c>
      <c r="H322" s="477" t="str">
        <f>IFERROR((VLOOKUP(VLOOKUP(Gravearbejde_asfalt[[#This Row],[Mål]],Materiale_kappediameter[],H$314,FALSE),Gravearbejde_jord[],H$313,FALSE)+$E$162+IF(Gravearbejde_asfalt[[#This Row],[Kommentar]]="Hovedledning",$D$162,0)+VLOOKUP(Gravearbejde_asfalt[[#This Row],[Mål]],Gravearbejde_Svejsehuller[],H$313,FALSE))*$D$151,"")</f>
        <v/>
      </c>
      <c r="I322" s="477" t="str">
        <f>IFERROR((VLOOKUP(VLOOKUP(Gravearbejde_asfalt[[#This Row],[Mål]],Materiale_kappediameter[],I$314,FALSE),Gravearbejde_jord[],I$313,FALSE)+$E$162+IF(Gravearbejde_asfalt[[#This Row],[Kommentar]]="Hovedledning",$D$162,0)+VLOOKUP(Gravearbejde_asfalt[[#This Row],[Mål]],Gravearbejde_Svejsehuller[],I$313,FALSE))*$D$151,"")</f>
        <v/>
      </c>
      <c r="J322" s="477">
        <f>IFERROR((VLOOKUP(VLOOKUP(Gravearbejde_asfalt[[#This Row],[Mål]],Materiale_kappediameter[],J$314,FALSE),Gravearbejde_jord[],J$313,FALSE)+$E$162+IF(Gravearbejde_asfalt[[#This Row],[Kommentar]]="Hovedledning",$D$162,0)+VLOOKUP(Gravearbejde_asfalt[[#This Row],[Mål]],Gravearbejde_Svejsehuller[],J$313,FALSE))*$D$151,"")</f>
        <v>0</v>
      </c>
      <c r="K322" s="477">
        <f>IFERROR((VLOOKUP(VLOOKUP(Gravearbejde_asfalt[[#This Row],[Mål]],Materiale_kappediameter[],K$314,FALSE),Gravearbejde_jord[],K$313,FALSE)+$E$162+IF(Gravearbejde_asfalt[[#This Row],[Kommentar]]="Hovedledning",$D$162,0)+VLOOKUP(Gravearbejde_asfalt[[#This Row],[Mål]],Gravearbejde_Svejsehuller[],K$313,FALSE))*$D$151,"")</f>
        <v>0</v>
      </c>
    </row>
    <row r="323" spans="2:14" x14ac:dyDescent="0.3">
      <c r="B323" s="683"/>
      <c r="C323" s="470" t="s">
        <v>497</v>
      </c>
      <c r="D323" s="77" t="s">
        <v>112</v>
      </c>
      <c r="E323" s="77" t="s">
        <v>248</v>
      </c>
      <c r="F323" s="477">
        <f>IFERROR((VLOOKUP(VLOOKUP(Gravearbejde_asfalt[[#This Row],[Mål]],Materiale_kappediameter[],F$314,FALSE),Gravearbejde_jord[],F$313,FALSE)+$E$162+IF(Gravearbejde_asfalt[[#This Row],[Kommentar]]="Hovedledning",$D$162,0)+VLOOKUP(Gravearbejde_asfalt[[#This Row],[Mål]],Gravearbejde_Svejsehuller[],F$313,FALSE))*$D$151,"")</f>
        <v>0</v>
      </c>
      <c r="G323" s="477">
        <f>IFERROR((VLOOKUP(VLOOKUP(Gravearbejde_asfalt[[#This Row],[Mål]],Materiale_kappediameter[],G$314,FALSE),Gravearbejde_jord[],G$313,FALSE)+$E$162+IF(Gravearbejde_asfalt[[#This Row],[Kommentar]]="Hovedledning",$D$162,0)+VLOOKUP(Gravearbejde_asfalt[[#This Row],[Mål]],Gravearbejde_Svejsehuller[],G$313,FALSE))*$D$151,"")</f>
        <v>0</v>
      </c>
      <c r="H323" s="477">
        <f>IFERROR((VLOOKUP(VLOOKUP(Gravearbejde_asfalt[[#This Row],[Mål]],Materiale_kappediameter[],H$314,FALSE),Gravearbejde_jord[],H$313,FALSE)+$E$162+IF(Gravearbejde_asfalt[[#This Row],[Kommentar]]="Hovedledning",$D$162,0)+VLOOKUP(Gravearbejde_asfalt[[#This Row],[Mål]],Gravearbejde_Svejsehuller[],H$313,FALSE))*$D$151,"")</f>
        <v>0</v>
      </c>
      <c r="I323" s="477">
        <f>IFERROR((VLOOKUP(VLOOKUP(Gravearbejde_asfalt[[#This Row],[Mål]],Materiale_kappediameter[],I$314,FALSE),Gravearbejde_jord[],I$313,FALSE)+$E$162+IF(Gravearbejde_asfalt[[#This Row],[Kommentar]]="Hovedledning",$D$162,0)+VLOOKUP(Gravearbejde_asfalt[[#This Row],[Mål]],Gravearbejde_Svejsehuller[],I$313,FALSE))*$D$151,"")</f>
        <v>0</v>
      </c>
      <c r="J323" s="477">
        <f>IFERROR((VLOOKUP(VLOOKUP(Gravearbejde_asfalt[[#This Row],[Mål]],Materiale_kappediameter[],J$314,FALSE),Gravearbejde_jord[],J$313,FALSE)+$E$162+IF(Gravearbejde_asfalt[[#This Row],[Kommentar]]="Hovedledning",$D$162,0)+VLOOKUP(Gravearbejde_asfalt[[#This Row],[Mål]],Gravearbejde_Svejsehuller[],J$313,FALSE))*$D$151,"")</f>
        <v>0</v>
      </c>
      <c r="K323" s="477">
        <f>IFERROR((VLOOKUP(VLOOKUP(Gravearbejde_asfalt[[#This Row],[Mål]],Materiale_kappediameter[],K$314,FALSE),Gravearbejde_jord[],K$313,FALSE)+$E$162+IF(Gravearbejde_asfalt[[#This Row],[Kommentar]]="Hovedledning",$D$162,0)+VLOOKUP(Gravearbejde_asfalt[[#This Row],[Mål]],Gravearbejde_Svejsehuller[],K$313,FALSE))*$D$151,"")</f>
        <v>0</v>
      </c>
    </row>
    <row r="324" spans="2:14" x14ac:dyDescent="0.3">
      <c r="B324" s="683"/>
      <c r="C324" s="470" t="s">
        <v>498</v>
      </c>
      <c r="D324" s="77" t="s">
        <v>112</v>
      </c>
      <c r="E324" s="77" t="s">
        <v>248</v>
      </c>
      <c r="F324" s="477">
        <f>IFERROR((VLOOKUP(VLOOKUP(Gravearbejde_asfalt[[#This Row],[Mål]],Materiale_kappediameter[],F$314,FALSE),Gravearbejde_jord[],F$313,FALSE)+$E$162+IF(Gravearbejde_asfalt[[#This Row],[Kommentar]]="Hovedledning",$D$162,0)+VLOOKUP(Gravearbejde_asfalt[[#This Row],[Mål]],Gravearbejde_Svejsehuller[],F$313,FALSE))*$D$151,"")</f>
        <v>0</v>
      </c>
      <c r="G324" s="477">
        <f>IFERROR((VLOOKUP(VLOOKUP(Gravearbejde_asfalt[[#This Row],[Mål]],Materiale_kappediameter[],G$314,FALSE),Gravearbejde_jord[],G$313,FALSE)+$E$162+IF(Gravearbejde_asfalt[[#This Row],[Kommentar]]="Hovedledning",$D$162,0)+VLOOKUP(Gravearbejde_asfalt[[#This Row],[Mål]],Gravearbejde_Svejsehuller[],G$313,FALSE))*$D$151,"")</f>
        <v>0</v>
      </c>
      <c r="H324" s="477">
        <f>IFERROR((VLOOKUP(VLOOKUP(Gravearbejde_asfalt[[#This Row],[Mål]],Materiale_kappediameter[],H$314,FALSE),Gravearbejde_jord[],H$313,FALSE)+$E$162+IF(Gravearbejde_asfalt[[#This Row],[Kommentar]]="Hovedledning",$D$162,0)+VLOOKUP(Gravearbejde_asfalt[[#This Row],[Mål]],Gravearbejde_Svejsehuller[],H$313,FALSE))*$D$151,"")</f>
        <v>0</v>
      </c>
      <c r="I324" s="477">
        <f>IFERROR((VLOOKUP(VLOOKUP(Gravearbejde_asfalt[[#This Row],[Mål]],Materiale_kappediameter[],I$314,FALSE),Gravearbejde_jord[],I$313,FALSE)+$E$162+IF(Gravearbejde_asfalt[[#This Row],[Kommentar]]="Hovedledning",$D$162,0)+VLOOKUP(Gravearbejde_asfalt[[#This Row],[Mål]],Gravearbejde_Svejsehuller[],I$313,FALSE))*$D$151,"")</f>
        <v>0</v>
      </c>
      <c r="J324" s="477">
        <f>IFERROR((VLOOKUP(VLOOKUP(Gravearbejde_asfalt[[#This Row],[Mål]],Materiale_kappediameter[],J$314,FALSE),Gravearbejde_jord[],J$313,FALSE)+$E$162+IF(Gravearbejde_asfalt[[#This Row],[Kommentar]]="Hovedledning",$D$162,0)+VLOOKUP(Gravearbejde_asfalt[[#This Row],[Mål]],Gravearbejde_Svejsehuller[],J$313,FALSE))*$D$151,"")</f>
        <v>0</v>
      </c>
      <c r="K324" s="477">
        <f>IFERROR((VLOOKUP(VLOOKUP(Gravearbejde_asfalt[[#This Row],[Mål]],Materiale_kappediameter[],K$314,FALSE),Gravearbejde_jord[],K$313,FALSE)+$E$162+IF(Gravearbejde_asfalt[[#This Row],[Kommentar]]="Hovedledning",$D$162,0)+VLOOKUP(Gravearbejde_asfalt[[#This Row],[Mål]],Gravearbejde_Svejsehuller[],K$313,FALSE))*$D$151,"")</f>
        <v>0</v>
      </c>
    </row>
    <row r="325" spans="2:14" x14ac:dyDescent="0.3">
      <c r="B325" s="683"/>
      <c r="C325" s="470" t="s">
        <v>499</v>
      </c>
      <c r="D325" s="77" t="s">
        <v>112</v>
      </c>
      <c r="E325" s="77" t="s">
        <v>248</v>
      </c>
      <c r="F325" s="477">
        <f>IFERROR((VLOOKUP(VLOOKUP(Gravearbejde_asfalt[[#This Row],[Mål]],Materiale_kappediameter[],F$314,FALSE),Gravearbejde_jord[],F$313,FALSE)+$E$162+IF(Gravearbejde_asfalt[[#This Row],[Kommentar]]="Hovedledning",$D$162,0)+VLOOKUP(Gravearbejde_asfalt[[#This Row],[Mål]],Gravearbejde_Svejsehuller[],F$313,FALSE))*$D$151,"")</f>
        <v>0</v>
      </c>
      <c r="G325" s="477">
        <f>IFERROR((VLOOKUP(VLOOKUP(Gravearbejde_asfalt[[#This Row],[Mål]],Materiale_kappediameter[],G$314,FALSE),Gravearbejde_jord[],G$313,FALSE)+$E$162+IF(Gravearbejde_asfalt[[#This Row],[Kommentar]]="Hovedledning",$D$162,0)+VLOOKUP(Gravearbejde_asfalt[[#This Row],[Mål]],Gravearbejde_Svejsehuller[],G$313,FALSE))*$D$151,"")</f>
        <v>0</v>
      </c>
      <c r="H325" s="477">
        <f>IFERROR((VLOOKUP(VLOOKUP(Gravearbejde_asfalt[[#This Row],[Mål]],Materiale_kappediameter[],H$314,FALSE),Gravearbejde_jord[],H$313,FALSE)+$E$162+IF(Gravearbejde_asfalt[[#This Row],[Kommentar]]="Hovedledning",$D$162,0)+VLOOKUP(Gravearbejde_asfalt[[#This Row],[Mål]],Gravearbejde_Svejsehuller[],H$313,FALSE))*$D$151,"")</f>
        <v>0</v>
      </c>
      <c r="I325" s="477">
        <f>IFERROR((VLOOKUP(VLOOKUP(Gravearbejde_asfalt[[#This Row],[Mål]],Materiale_kappediameter[],I$314,FALSE),Gravearbejde_jord[],I$313,FALSE)+$E$162+IF(Gravearbejde_asfalt[[#This Row],[Kommentar]]="Hovedledning",$D$162,0)+VLOOKUP(Gravearbejde_asfalt[[#This Row],[Mål]],Gravearbejde_Svejsehuller[],I$313,FALSE))*$D$151,"")</f>
        <v>0</v>
      </c>
      <c r="J325" s="477">
        <f>IFERROR((VLOOKUP(VLOOKUP(Gravearbejde_asfalt[[#This Row],[Mål]],Materiale_kappediameter[],J$314,FALSE),Gravearbejde_jord[],J$313,FALSE)+$E$162+IF(Gravearbejde_asfalt[[#This Row],[Kommentar]]="Hovedledning",$D$162,0)+VLOOKUP(Gravearbejde_asfalt[[#This Row],[Mål]],Gravearbejde_Svejsehuller[],J$313,FALSE))*$D$151,"")</f>
        <v>0</v>
      </c>
      <c r="K325" s="477">
        <f>IFERROR((VLOOKUP(VLOOKUP(Gravearbejde_asfalt[[#This Row],[Mål]],Materiale_kappediameter[],K$314,FALSE),Gravearbejde_jord[],K$313,FALSE)+$E$162+IF(Gravearbejde_asfalt[[#This Row],[Kommentar]]="Hovedledning",$D$162,0)+VLOOKUP(Gravearbejde_asfalt[[#This Row],[Mål]],Gravearbejde_Svejsehuller[],K$313,FALSE))*$D$151,"")</f>
        <v>0</v>
      </c>
    </row>
    <row r="326" spans="2:14" ht="15" customHeight="1" x14ac:dyDescent="0.3">
      <c r="B326" s="683"/>
      <c r="C326" s="470" t="s">
        <v>500</v>
      </c>
      <c r="D326" s="77" t="s">
        <v>112</v>
      </c>
      <c r="E326" s="77" t="s">
        <v>248</v>
      </c>
      <c r="F326" s="477">
        <f>IFERROR((VLOOKUP(VLOOKUP(Gravearbejde_asfalt[[#This Row],[Mål]],Materiale_kappediameter[],F$314,FALSE),Gravearbejde_jord[],F$313,FALSE)+$E$162+IF(Gravearbejde_asfalt[[#This Row],[Kommentar]]="Hovedledning",$D$162,0)+VLOOKUP(Gravearbejde_asfalt[[#This Row],[Mål]],Gravearbejde_Svejsehuller[],F$313,FALSE))*$D$151,"")</f>
        <v>0</v>
      </c>
      <c r="G326" s="477">
        <f>IFERROR((VLOOKUP(VLOOKUP(Gravearbejde_asfalt[[#This Row],[Mål]],Materiale_kappediameter[],G$314,FALSE),Gravearbejde_jord[],G$313,FALSE)+$E$162+IF(Gravearbejde_asfalt[[#This Row],[Kommentar]]="Hovedledning",$D$162,0)+VLOOKUP(Gravearbejde_asfalt[[#This Row],[Mål]],Gravearbejde_Svejsehuller[],G$313,FALSE))*$D$151,"")</f>
        <v>0</v>
      </c>
      <c r="H326" s="477">
        <f>IFERROR((VLOOKUP(VLOOKUP(Gravearbejde_asfalt[[#This Row],[Mål]],Materiale_kappediameter[],H$314,FALSE),Gravearbejde_jord[],H$313,FALSE)+$E$162+IF(Gravearbejde_asfalt[[#This Row],[Kommentar]]="Hovedledning",$D$162,0)+VLOOKUP(Gravearbejde_asfalt[[#This Row],[Mål]],Gravearbejde_Svejsehuller[],H$313,FALSE))*$D$151,"")</f>
        <v>0</v>
      </c>
      <c r="I326" s="477">
        <f>IFERROR((VLOOKUP(VLOOKUP(Gravearbejde_asfalt[[#This Row],[Mål]],Materiale_kappediameter[],I$314,FALSE),Gravearbejde_jord[],I$313,FALSE)+$E$162+IF(Gravearbejde_asfalt[[#This Row],[Kommentar]]="Hovedledning",$D$162,0)+VLOOKUP(Gravearbejde_asfalt[[#This Row],[Mål]],Gravearbejde_Svejsehuller[],I$313,FALSE))*$D$151,"")</f>
        <v>0</v>
      </c>
      <c r="J326" s="477">
        <f>IFERROR((VLOOKUP(VLOOKUP(Gravearbejde_asfalt[[#This Row],[Mål]],Materiale_kappediameter[],J$314,FALSE),Gravearbejde_jord[],J$313,FALSE)+$E$162+IF(Gravearbejde_asfalt[[#This Row],[Kommentar]]="Hovedledning",$D$162,0)+VLOOKUP(Gravearbejde_asfalt[[#This Row],[Mål]],Gravearbejde_Svejsehuller[],J$313,FALSE))*$D$151,"")</f>
        <v>0</v>
      </c>
      <c r="K326" s="477">
        <f>IFERROR((VLOOKUP(VLOOKUP(Gravearbejde_asfalt[[#This Row],[Mål]],Materiale_kappediameter[],K$314,FALSE),Gravearbejde_jord[],K$313,FALSE)+$E$162+IF(Gravearbejde_asfalt[[#This Row],[Kommentar]]="Hovedledning",$D$162,0)+VLOOKUP(Gravearbejde_asfalt[[#This Row],[Mål]],Gravearbejde_Svejsehuller[],K$313,FALSE))*$D$151,"")</f>
        <v>0</v>
      </c>
    </row>
    <row r="327" spans="2:14" x14ac:dyDescent="0.3">
      <c r="B327" s="683"/>
      <c r="C327" s="470" t="s">
        <v>501</v>
      </c>
      <c r="D327" s="77" t="s">
        <v>112</v>
      </c>
      <c r="E327" s="77" t="s">
        <v>248</v>
      </c>
      <c r="F327" s="477">
        <f>IFERROR((VLOOKUP(VLOOKUP(Gravearbejde_asfalt[[#This Row],[Mål]],Materiale_kappediameter[],F$314,FALSE),Gravearbejde_jord[],F$313,FALSE)+$E$162+IF(Gravearbejde_asfalt[[#This Row],[Kommentar]]="Hovedledning",$D$162,0)+VLOOKUP(Gravearbejde_asfalt[[#This Row],[Mål]],Gravearbejde_Svejsehuller[],F$313,FALSE))*$D$151,"")</f>
        <v>0</v>
      </c>
      <c r="G327" s="477">
        <f>IFERROR((VLOOKUP(VLOOKUP(Gravearbejde_asfalt[[#This Row],[Mål]],Materiale_kappediameter[],G$314,FALSE),Gravearbejde_jord[],G$313,FALSE)+$E$162+IF(Gravearbejde_asfalt[[#This Row],[Kommentar]]="Hovedledning",$D$162,0)+VLOOKUP(Gravearbejde_asfalt[[#This Row],[Mål]],Gravearbejde_Svejsehuller[],G$313,FALSE))*$D$151,"")</f>
        <v>0</v>
      </c>
      <c r="H327" s="477">
        <f>IFERROR((VLOOKUP(VLOOKUP(Gravearbejde_asfalt[[#This Row],[Mål]],Materiale_kappediameter[],H$314,FALSE),Gravearbejde_jord[],H$313,FALSE)+$E$162+IF(Gravearbejde_asfalt[[#This Row],[Kommentar]]="Hovedledning",$D$162,0)+VLOOKUP(Gravearbejde_asfalt[[#This Row],[Mål]],Gravearbejde_Svejsehuller[],H$313,FALSE))*$D$151,"")</f>
        <v>0</v>
      </c>
      <c r="I327" s="477">
        <f>IFERROR((VLOOKUP(VLOOKUP(Gravearbejde_asfalt[[#This Row],[Mål]],Materiale_kappediameter[],I$314,FALSE),Gravearbejde_jord[],I$313,FALSE)+$E$162+IF(Gravearbejde_asfalt[[#This Row],[Kommentar]]="Hovedledning",$D$162,0)+VLOOKUP(Gravearbejde_asfalt[[#This Row],[Mål]],Gravearbejde_Svejsehuller[],I$313,FALSE))*$D$151,"")</f>
        <v>0</v>
      </c>
      <c r="J327" s="477">
        <f>IFERROR((VLOOKUP(VLOOKUP(Gravearbejde_asfalt[[#This Row],[Mål]],Materiale_kappediameter[],J$314,FALSE),Gravearbejde_jord[],J$313,FALSE)+$E$162+IF(Gravearbejde_asfalt[[#This Row],[Kommentar]]="Hovedledning",$D$162,0)+VLOOKUP(Gravearbejde_asfalt[[#This Row],[Mål]],Gravearbejde_Svejsehuller[],J$313,FALSE))*$D$151,"")</f>
        <v>0</v>
      </c>
      <c r="K327" s="477">
        <f>IFERROR((VLOOKUP(VLOOKUP(Gravearbejde_asfalt[[#This Row],[Mål]],Materiale_kappediameter[],K$314,FALSE),Gravearbejde_jord[],K$313,FALSE)+$E$162+IF(Gravearbejde_asfalt[[#This Row],[Kommentar]]="Hovedledning",$D$162,0)+VLOOKUP(Gravearbejde_asfalt[[#This Row],[Mål]],Gravearbejde_Svejsehuller[],K$313,FALSE))*$D$151,"")</f>
        <v>0</v>
      </c>
      <c r="N327" s="1" t="s">
        <v>203</v>
      </c>
    </row>
    <row r="328" spans="2:14" x14ac:dyDescent="0.3">
      <c r="B328" s="683"/>
      <c r="C328" s="470" t="s">
        <v>502</v>
      </c>
      <c r="D328" s="77" t="s">
        <v>112</v>
      </c>
      <c r="E328" s="77" t="s">
        <v>248</v>
      </c>
      <c r="F328" s="477">
        <f>IFERROR((VLOOKUP(VLOOKUP(Gravearbejde_asfalt[[#This Row],[Mål]],Materiale_kappediameter[],F$314,FALSE),Gravearbejde_jord[],F$313,FALSE)+$E$162+IF(Gravearbejde_asfalt[[#This Row],[Kommentar]]="Hovedledning",$D$162,0)+VLOOKUP(Gravearbejde_asfalt[[#This Row],[Mål]],Gravearbejde_Svejsehuller[],F$313,FALSE))*$D$151,"")</f>
        <v>0</v>
      </c>
      <c r="G328" s="477">
        <f>IFERROR((VLOOKUP(VLOOKUP(Gravearbejde_asfalt[[#This Row],[Mål]],Materiale_kappediameter[],G$314,FALSE),Gravearbejde_jord[],G$313,FALSE)+$E$162+IF(Gravearbejde_asfalt[[#This Row],[Kommentar]]="Hovedledning",$D$162,0)+VLOOKUP(Gravearbejde_asfalt[[#This Row],[Mål]],Gravearbejde_Svejsehuller[],G$313,FALSE))*$D$151,"")</f>
        <v>0</v>
      </c>
      <c r="H328" s="477">
        <f>IFERROR((VLOOKUP(VLOOKUP(Gravearbejde_asfalt[[#This Row],[Mål]],Materiale_kappediameter[],H$314,FALSE),Gravearbejde_jord[],H$313,FALSE)+$E$162+IF(Gravearbejde_asfalt[[#This Row],[Kommentar]]="Hovedledning",$D$162,0)+VLOOKUP(Gravearbejde_asfalt[[#This Row],[Mål]],Gravearbejde_Svejsehuller[],H$313,FALSE))*$D$151,"")</f>
        <v>0</v>
      </c>
      <c r="I328" s="477">
        <f>IFERROR((VLOOKUP(VLOOKUP(Gravearbejde_asfalt[[#This Row],[Mål]],Materiale_kappediameter[],I$314,FALSE),Gravearbejde_jord[],I$313,FALSE)+$E$162+IF(Gravearbejde_asfalt[[#This Row],[Kommentar]]="Hovedledning",$D$162,0)+VLOOKUP(Gravearbejde_asfalt[[#This Row],[Mål]],Gravearbejde_Svejsehuller[],I$313,FALSE))*$D$151,"")</f>
        <v>0</v>
      </c>
      <c r="J328" s="477">
        <f>IFERROR((VLOOKUP(VLOOKUP(Gravearbejde_asfalt[[#This Row],[Mål]],Materiale_kappediameter[],J$314,FALSE),Gravearbejde_jord[],J$313,FALSE)+$E$162+IF(Gravearbejde_asfalt[[#This Row],[Kommentar]]="Hovedledning",$D$162,0)+VLOOKUP(Gravearbejde_asfalt[[#This Row],[Mål]],Gravearbejde_Svejsehuller[],J$313,FALSE))*$D$151,"")</f>
        <v>0</v>
      </c>
      <c r="K328" s="477">
        <f>IFERROR((VLOOKUP(VLOOKUP(Gravearbejde_asfalt[[#This Row],[Mål]],Materiale_kappediameter[],K$314,FALSE),Gravearbejde_jord[],K$313,FALSE)+$E$162+IF(Gravearbejde_asfalt[[#This Row],[Kommentar]]="Hovedledning",$D$162,0)+VLOOKUP(Gravearbejde_asfalt[[#This Row],[Mål]],Gravearbejde_Svejsehuller[],K$313,FALSE))*$D$151,"")</f>
        <v>0</v>
      </c>
    </row>
    <row r="329" spans="2:14" x14ac:dyDescent="0.3">
      <c r="B329" s="683"/>
      <c r="C329" s="470" t="s">
        <v>503</v>
      </c>
      <c r="D329" s="77" t="s">
        <v>112</v>
      </c>
      <c r="E329" s="77" t="s">
        <v>248</v>
      </c>
      <c r="F329" s="477">
        <f>IFERROR((VLOOKUP(VLOOKUP(Gravearbejde_asfalt[[#This Row],[Mål]],Materiale_kappediameter[],F$314,FALSE),Gravearbejde_jord[],F$313,FALSE)+$E$162+IF(Gravearbejde_asfalt[[#This Row],[Kommentar]]="Hovedledning",$D$162,0)+VLOOKUP(Gravearbejde_asfalt[[#This Row],[Mål]],Gravearbejde_Svejsehuller[],F$313,FALSE))*$D$151,"")</f>
        <v>0</v>
      </c>
      <c r="G329" s="477">
        <f>IFERROR((VLOOKUP(VLOOKUP(Gravearbejde_asfalt[[#This Row],[Mål]],Materiale_kappediameter[],G$314,FALSE),Gravearbejde_jord[],G$313,FALSE)+$E$162+IF(Gravearbejde_asfalt[[#This Row],[Kommentar]]="Hovedledning",$D$162,0)+VLOOKUP(Gravearbejde_asfalt[[#This Row],[Mål]],Gravearbejde_Svejsehuller[],G$313,FALSE))*$D$151,"")</f>
        <v>0</v>
      </c>
      <c r="H329" s="477">
        <f>IFERROR((VLOOKUP(VLOOKUP(Gravearbejde_asfalt[[#This Row],[Mål]],Materiale_kappediameter[],H$314,FALSE),Gravearbejde_jord[],H$313,FALSE)+$E$162+IF(Gravearbejde_asfalt[[#This Row],[Kommentar]]="Hovedledning",$D$162,0)+VLOOKUP(Gravearbejde_asfalt[[#This Row],[Mål]],Gravearbejde_Svejsehuller[],H$313,FALSE))*$D$151,"")</f>
        <v>0</v>
      </c>
      <c r="I329" s="477">
        <f>IFERROR((VLOOKUP(VLOOKUP(Gravearbejde_asfalt[[#This Row],[Mål]],Materiale_kappediameter[],I$314,FALSE),Gravearbejde_jord[],I$313,FALSE)+$E$162+IF(Gravearbejde_asfalt[[#This Row],[Kommentar]]="Hovedledning",$D$162,0)+VLOOKUP(Gravearbejde_asfalt[[#This Row],[Mål]],Gravearbejde_Svejsehuller[],I$313,FALSE))*$D$151,"")</f>
        <v>0</v>
      </c>
      <c r="J329" s="477">
        <f>IFERROR((VLOOKUP(VLOOKUP(Gravearbejde_asfalt[[#This Row],[Mål]],Materiale_kappediameter[],J$314,FALSE),Gravearbejde_jord[],J$313,FALSE)+$E$162+IF(Gravearbejde_asfalt[[#This Row],[Kommentar]]="Hovedledning",$D$162,0)+VLOOKUP(Gravearbejde_asfalt[[#This Row],[Mål]],Gravearbejde_Svejsehuller[],J$313,FALSE))*$D$151,"")</f>
        <v>0</v>
      </c>
      <c r="K329" s="477">
        <f>IFERROR((VLOOKUP(VLOOKUP(Gravearbejde_asfalt[[#This Row],[Mål]],Materiale_kappediameter[],K$314,FALSE),Gravearbejde_jord[],K$313,FALSE)+$E$162+IF(Gravearbejde_asfalt[[#This Row],[Kommentar]]="Hovedledning",$D$162,0)+VLOOKUP(Gravearbejde_asfalt[[#This Row],[Mål]],Gravearbejde_Svejsehuller[],K$313,FALSE))*$D$151,"")</f>
        <v>0</v>
      </c>
    </row>
    <row r="330" spans="2:14" x14ac:dyDescent="0.3">
      <c r="B330" s="683"/>
      <c r="C330" s="470" t="s">
        <v>504</v>
      </c>
      <c r="D330" s="77" t="s">
        <v>112</v>
      </c>
      <c r="E330" s="77" t="s">
        <v>248</v>
      </c>
      <c r="F330" s="477">
        <f>IFERROR((VLOOKUP(VLOOKUP(Gravearbejde_asfalt[[#This Row],[Mål]],Materiale_kappediameter[],F$314,FALSE),Gravearbejde_jord[],F$313,FALSE)+$E$162+IF(Gravearbejde_asfalt[[#This Row],[Kommentar]]="Hovedledning",$D$162,0)+VLOOKUP(Gravearbejde_asfalt[[#This Row],[Mål]],Gravearbejde_Svejsehuller[],F$313,FALSE))*$D$151,"")</f>
        <v>0</v>
      </c>
      <c r="G330" s="477">
        <f>IFERROR((VLOOKUP(VLOOKUP(Gravearbejde_asfalt[[#This Row],[Mål]],Materiale_kappediameter[],G$314,FALSE),Gravearbejde_jord[],G$313,FALSE)+$E$162+IF(Gravearbejde_asfalt[[#This Row],[Kommentar]]="Hovedledning",$D$162,0)+VLOOKUP(Gravearbejde_asfalt[[#This Row],[Mål]],Gravearbejde_Svejsehuller[],G$313,FALSE))*$D$151,"")</f>
        <v>0</v>
      </c>
      <c r="H330" s="477">
        <f>IFERROR((VLOOKUP(VLOOKUP(Gravearbejde_asfalt[[#This Row],[Mål]],Materiale_kappediameter[],H$314,FALSE),Gravearbejde_jord[],H$313,FALSE)+$E$162+IF(Gravearbejde_asfalt[[#This Row],[Kommentar]]="Hovedledning",$D$162,0)+VLOOKUP(Gravearbejde_asfalt[[#This Row],[Mål]],Gravearbejde_Svejsehuller[],H$313,FALSE))*$D$151,"")</f>
        <v>0</v>
      </c>
      <c r="I330" s="477">
        <f>IFERROR((VLOOKUP(VLOOKUP(Gravearbejde_asfalt[[#This Row],[Mål]],Materiale_kappediameter[],I$314,FALSE),Gravearbejde_jord[],I$313,FALSE)+$E$162+IF(Gravearbejde_asfalt[[#This Row],[Kommentar]]="Hovedledning",$D$162,0)+VLOOKUP(Gravearbejde_asfalt[[#This Row],[Mål]],Gravearbejde_Svejsehuller[],I$313,FALSE))*$D$151,"")</f>
        <v>0</v>
      </c>
      <c r="J330" s="477">
        <f>IFERROR((VLOOKUP(VLOOKUP(Gravearbejde_asfalt[[#This Row],[Mål]],Materiale_kappediameter[],J$314,FALSE),Gravearbejde_jord[],J$313,FALSE)+$E$162+IF(Gravearbejde_asfalt[[#This Row],[Kommentar]]="Hovedledning",$D$162,0)+VLOOKUP(Gravearbejde_asfalt[[#This Row],[Mål]],Gravearbejde_Svejsehuller[],J$313,FALSE))*$D$151,"")</f>
        <v>0</v>
      </c>
      <c r="K330" s="477">
        <f>IFERROR((VLOOKUP(VLOOKUP(Gravearbejde_asfalt[[#This Row],[Mål]],Materiale_kappediameter[],K$314,FALSE),Gravearbejde_jord[],K$313,FALSE)+$E$162+IF(Gravearbejde_asfalt[[#This Row],[Kommentar]]="Hovedledning",$D$162,0)+VLOOKUP(Gravearbejde_asfalt[[#This Row],[Mål]],Gravearbejde_Svejsehuller[],K$313,FALSE))*$D$151,"")</f>
        <v>0</v>
      </c>
    </row>
    <row r="331" spans="2:14" x14ac:dyDescent="0.3">
      <c r="B331" s="683"/>
      <c r="C331" s="470" t="s">
        <v>505</v>
      </c>
      <c r="D331" s="77" t="s">
        <v>112</v>
      </c>
      <c r="E331" s="77" t="s">
        <v>248</v>
      </c>
      <c r="F331" s="477">
        <f>IFERROR((VLOOKUP(VLOOKUP(Gravearbejde_asfalt[[#This Row],[Mål]],Materiale_kappediameter[],F$314,FALSE),Gravearbejde_jord[],F$313,FALSE)+$E$162+IF(Gravearbejde_asfalt[[#This Row],[Kommentar]]="Hovedledning",$D$162,0)+VLOOKUP(Gravearbejde_asfalt[[#This Row],[Mål]],Gravearbejde_Svejsehuller[],F$313,FALSE))*$D$151,"")</f>
        <v>0</v>
      </c>
      <c r="G331" s="477">
        <f>IFERROR((VLOOKUP(VLOOKUP(Gravearbejde_asfalt[[#This Row],[Mål]],Materiale_kappediameter[],G$314,FALSE),Gravearbejde_jord[],G$313,FALSE)+$E$162+IF(Gravearbejde_asfalt[[#This Row],[Kommentar]]="Hovedledning",$D$162,0)+VLOOKUP(Gravearbejde_asfalt[[#This Row],[Mål]],Gravearbejde_Svejsehuller[],G$313,FALSE))*$D$151,"")</f>
        <v>0</v>
      </c>
      <c r="H331" s="477">
        <f>IFERROR((VLOOKUP(VLOOKUP(Gravearbejde_asfalt[[#This Row],[Mål]],Materiale_kappediameter[],H$314,FALSE),Gravearbejde_jord[],H$313,FALSE)+$E$162+IF(Gravearbejde_asfalt[[#This Row],[Kommentar]]="Hovedledning",$D$162,0)+VLOOKUP(Gravearbejde_asfalt[[#This Row],[Mål]],Gravearbejde_Svejsehuller[],H$313,FALSE))*$D$151,"")</f>
        <v>0</v>
      </c>
      <c r="I331" s="477">
        <f>IFERROR((VLOOKUP(VLOOKUP(Gravearbejde_asfalt[[#This Row],[Mål]],Materiale_kappediameter[],I$314,FALSE),Gravearbejde_jord[],I$313,FALSE)+$E$162+IF(Gravearbejde_asfalt[[#This Row],[Kommentar]]="Hovedledning",$D$162,0)+VLOOKUP(Gravearbejde_asfalt[[#This Row],[Mål]],Gravearbejde_Svejsehuller[],I$313,FALSE))*$D$151,"")</f>
        <v>0</v>
      </c>
      <c r="J331" s="477">
        <f>IFERROR((VLOOKUP(VLOOKUP(Gravearbejde_asfalt[[#This Row],[Mål]],Materiale_kappediameter[],J$314,FALSE),Gravearbejde_jord[],J$313,FALSE)+$E$162+IF(Gravearbejde_asfalt[[#This Row],[Kommentar]]="Hovedledning",$D$162,0)+VLOOKUP(Gravearbejde_asfalt[[#This Row],[Mål]],Gravearbejde_Svejsehuller[],J$313,FALSE))*$D$151,"")</f>
        <v>0</v>
      </c>
      <c r="K331" s="477">
        <f>IFERROR((VLOOKUP(VLOOKUP(Gravearbejde_asfalt[[#This Row],[Mål]],Materiale_kappediameter[],K$314,FALSE),Gravearbejde_jord[],K$313,FALSE)+$E$162+IF(Gravearbejde_asfalt[[#This Row],[Kommentar]]="Hovedledning",$D$162,0)+VLOOKUP(Gravearbejde_asfalt[[#This Row],[Mål]],Gravearbejde_Svejsehuller[],K$313,FALSE))*$D$151,"")</f>
        <v>0</v>
      </c>
    </row>
    <row r="332" spans="2:14" x14ac:dyDescent="0.3">
      <c r="B332" s="683"/>
      <c r="C332" s="470" t="s">
        <v>506</v>
      </c>
      <c r="D332" s="77" t="s">
        <v>112</v>
      </c>
      <c r="E332" s="77" t="s">
        <v>248</v>
      </c>
      <c r="F332" s="477">
        <f>IFERROR((VLOOKUP(VLOOKUP(Gravearbejde_asfalt[[#This Row],[Mål]],Materiale_kappediameter[],F$314,FALSE),Gravearbejde_jord[],F$313,FALSE)+$E$162+IF(Gravearbejde_asfalt[[#This Row],[Kommentar]]="Hovedledning",$D$162,0)+VLOOKUP(Gravearbejde_asfalt[[#This Row],[Mål]],Gravearbejde_Svejsehuller[],F$313,FALSE))*$D$151,"")</f>
        <v>0</v>
      </c>
      <c r="G332" s="477">
        <f>IFERROR((VLOOKUP(VLOOKUP(Gravearbejde_asfalt[[#This Row],[Mål]],Materiale_kappediameter[],G$314,FALSE),Gravearbejde_jord[],G$313,FALSE)+$E$162+IF(Gravearbejde_asfalt[[#This Row],[Kommentar]]="Hovedledning",$D$162,0)+VLOOKUP(Gravearbejde_asfalt[[#This Row],[Mål]],Gravearbejde_Svejsehuller[],G$313,FALSE))*$D$151,"")</f>
        <v>0</v>
      </c>
      <c r="H332" s="477">
        <f>IFERROR((VLOOKUP(VLOOKUP(Gravearbejde_asfalt[[#This Row],[Mål]],Materiale_kappediameter[],H$314,FALSE),Gravearbejde_jord[],H$313,FALSE)+$E$162+IF(Gravearbejde_asfalt[[#This Row],[Kommentar]]="Hovedledning",$D$162,0)+VLOOKUP(Gravearbejde_asfalt[[#This Row],[Mål]],Gravearbejde_Svejsehuller[],H$313,FALSE))*$D$151,"")</f>
        <v>0</v>
      </c>
      <c r="I332" s="477">
        <f>IFERROR((VLOOKUP(VLOOKUP(Gravearbejde_asfalt[[#This Row],[Mål]],Materiale_kappediameter[],I$314,FALSE),Gravearbejde_jord[],I$313,FALSE)+$E$162+IF(Gravearbejde_asfalt[[#This Row],[Kommentar]]="Hovedledning",$D$162,0)+VLOOKUP(Gravearbejde_asfalt[[#This Row],[Mål]],Gravearbejde_Svejsehuller[],I$313,FALSE))*$D$151,"")</f>
        <v>0</v>
      </c>
      <c r="J332" s="477">
        <f>IFERROR((VLOOKUP(VLOOKUP(Gravearbejde_asfalt[[#This Row],[Mål]],Materiale_kappediameter[],J$314,FALSE),Gravearbejde_jord[],J$313,FALSE)+$E$162+IF(Gravearbejde_asfalt[[#This Row],[Kommentar]]="Hovedledning",$D$162,0)+VLOOKUP(Gravearbejde_asfalt[[#This Row],[Mål]],Gravearbejde_Svejsehuller[],J$313,FALSE))*$D$151,"")</f>
        <v>0</v>
      </c>
      <c r="K332" s="477">
        <f>IFERROR((VLOOKUP(VLOOKUP(Gravearbejde_asfalt[[#This Row],[Mål]],Materiale_kappediameter[],K$314,FALSE),Gravearbejde_jord[],K$313,FALSE)+$E$162+IF(Gravearbejde_asfalt[[#This Row],[Kommentar]]="Hovedledning",$D$162,0)+VLOOKUP(Gravearbejde_asfalt[[#This Row],[Mål]],Gravearbejde_Svejsehuller[],K$313,FALSE))*$D$151,"")</f>
        <v>0</v>
      </c>
    </row>
    <row r="333" spans="2:14" x14ac:dyDescent="0.3">
      <c r="B333" s="683"/>
      <c r="C333" s="470" t="s">
        <v>507</v>
      </c>
      <c r="D333" s="77" t="s">
        <v>112</v>
      </c>
      <c r="E333" s="77" t="s">
        <v>248</v>
      </c>
      <c r="F333" s="477">
        <f>IFERROR((VLOOKUP(VLOOKUP(Gravearbejde_asfalt[[#This Row],[Mål]],Materiale_kappediameter[],F$314,FALSE),Gravearbejde_jord[],F$313,FALSE)+$E$162+IF(Gravearbejde_asfalt[[#This Row],[Kommentar]]="Hovedledning",$D$162,0)+VLOOKUP(Gravearbejde_asfalt[[#This Row],[Mål]],Gravearbejde_Svejsehuller[],F$313,FALSE))*$D$151,"")</f>
        <v>0</v>
      </c>
      <c r="G333" s="477">
        <f>IFERROR((VLOOKUP(VLOOKUP(Gravearbejde_asfalt[[#This Row],[Mål]],Materiale_kappediameter[],G$314,FALSE),Gravearbejde_jord[],G$313,FALSE)+$E$162+IF(Gravearbejde_asfalt[[#This Row],[Kommentar]]="Hovedledning",$D$162,0)+VLOOKUP(Gravearbejde_asfalt[[#This Row],[Mål]],Gravearbejde_Svejsehuller[],G$313,FALSE))*$D$151,"")</f>
        <v>0</v>
      </c>
      <c r="H333" s="477">
        <f>IFERROR((VLOOKUP(VLOOKUP(Gravearbejde_asfalt[[#This Row],[Mål]],Materiale_kappediameter[],H$314,FALSE),Gravearbejde_jord[],H$313,FALSE)+$E$162+IF(Gravearbejde_asfalt[[#This Row],[Kommentar]]="Hovedledning",$D$162,0)+VLOOKUP(Gravearbejde_asfalt[[#This Row],[Mål]],Gravearbejde_Svejsehuller[],H$313,FALSE))*$D$151,"")</f>
        <v>0</v>
      </c>
      <c r="I333" s="477">
        <f>IFERROR((VLOOKUP(VLOOKUP(Gravearbejde_asfalt[[#This Row],[Mål]],Materiale_kappediameter[],I$314,FALSE),Gravearbejde_jord[],I$313,FALSE)+$E$162+IF(Gravearbejde_asfalt[[#This Row],[Kommentar]]="Hovedledning",$D$162,0)+VLOOKUP(Gravearbejde_asfalt[[#This Row],[Mål]],Gravearbejde_Svejsehuller[],I$313,FALSE))*$D$151,"")</f>
        <v>0</v>
      </c>
      <c r="J333" s="477">
        <f>IFERROR((VLOOKUP(VLOOKUP(Gravearbejde_asfalt[[#This Row],[Mål]],Materiale_kappediameter[],J$314,FALSE),Gravearbejde_jord[],J$313,FALSE)+$E$162+IF(Gravearbejde_asfalt[[#This Row],[Kommentar]]="Hovedledning",$D$162,0)+VLOOKUP(Gravearbejde_asfalt[[#This Row],[Mål]],Gravearbejde_Svejsehuller[],J$313,FALSE))*$D$151,"")</f>
        <v>0</v>
      </c>
      <c r="K333" s="477">
        <f>IFERROR((VLOOKUP(VLOOKUP(Gravearbejde_asfalt[[#This Row],[Mål]],Materiale_kappediameter[],K$314,FALSE),Gravearbejde_jord[],K$313,FALSE)+$E$162+IF(Gravearbejde_asfalt[[#This Row],[Kommentar]]="Hovedledning",$D$162,0)+VLOOKUP(Gravearbejde_asfalt[[#This Row],[Mål]],Gravearbejde_Svejsehuller[],K$313,FALSE))*$D$151,"")</f>
        <v>0</v>
      </c>
    </row>
    <row r="334" spans="2:14" x14ac:dyDescent="0.3">
      <c r="B334" s="683"/>
      <c r="C334" s="470" t="s">
        <v>508</v>
      </c>
      <c r="D334" s="77" t="s">
        <v>112</v>
      </c>
      <c r="E334" s="77" t="s">
        <v>248</v>
      </c>
      <c r="F334" s="477">
        <f>IFERROR((VLOOKUP(VLOOKUP(Gravearbejde_asfalt[[#This Row],[Mål]],Materiale_kappediameter[],F$314,FALSE),Gravearbejde_jord[],F$313,FALSE)+$E$162+IF(Gravearbejde_asfalt[[#This Row],[Kommentar]]="Hovedledning",$D$162,0)+VLOOKUP(Gravearbejde_asfalt[[#This Row],[Mål]],Gravearbejde_Svejsehuller[],F$313,FALSE))*$D$151,"")</f>
        <v>0</v>
      </c>
      <c r="G334" s="477">
        <f>IFERROR((VLOOKUP(VLOOKUP(Gravearbejde_asfalt[[#This Row],[Mål]],Materiale_kappediameter[],G$314,FALSE),Gravearbejde_jord[],G$313,FALSE)+$E$162+IF(Gravearbejde_asfalt[[#This Row],[Kommentar]]="Hovedledning",$D$162,0)+VLOOKUP(Gravearbejde_asfalt[[#This Row],[Mål]],Gravearbejde_Svejsehuller[],G$313,FALSE))*$D$151,"")</f>
        <v>0</v>
      </c>
      <c r="H334" s="477">
        <f>IFERROR((VLOOKUP(VLOOKUP(Gravearbejde_asfalt[[#This Row],[Mål]],Materiale_kappediameter[],H$314,FALSE),Gravearbejde_jord[],H$313,FALSE)+$E$162+IF(Gravearbejde_asfalt[[#This Row],[Kommentar]]="Hovedledning",$D$162,0)+VLOOKUP(Gravearbejde_asfalt[[#This Row],[Mål]],Gravearbejde_Svejsehuller[],H$313,FALSE))*$D$151,"")</f>
        <v>0</v>
      </c>
      <c r="I334" s="477">
        <f>IFERROR((VLOOKUP(VLOOKUP(Gravearbejde_asfalt[[#This Row],[Mål]],Materiale_kappediameter[],I$314,FALSE),Gravearbejde_jord[],I$313,FALSE)+$E$162+IF(Gravearbejde_asfalt[[#This Row],[Kommentar]]="Hovedledning",$D$162,0)+VLOOKUP(Gravearbejde_asfalt[[#This Row],[Mål]],Gravearbejde_Svejsehuller[],I$313,FALSE))*$D$151,"")</f>
        <v>0</v>
      </c>
      <c r="J334" s="477" t="str">
        <f>IFERROR((VLOOKUP(VLOOKUP(Gravearbejde_asfalt[[#This Row],[Mål]],Materiale_kappediameter[],J$314,FALSE),Gravearbejde_jord[],J$313,FALSE)+$E$162+IF(Gravearbejde_asfalt[[#This Row],[Kommentar]]="Hovedledning",$D$162,0)+VLOOKUP(Gravearbejde_asfalt[[#This Row],[Mål]],Gravearbejde_Svejsehuller[],J$313,FALSE))*$D$151,"")</f>
        <v/>
      </c>
      <c r="K334" s="477" t="str">
        <f>IFERROR((VLOOKUP(VLOOKUP(Gravearbejde_asfalt[[#This Row],[Mål]],Materiale_kappediameter[],K$314,FALSE),Gravearbejde_jord[],K$313,FALSE)+$E$162+IF(Gravearbejde_asfalt[[#This Row],[Kommentar]]="Hovedledning",$D$162,0)+VLOOKUP(Gravearbejde_asfalt[[#This Row],[Mål]],Gravearbejde_Svejsehuller[],K$313,FALSE))*$D$151,"")</f>
        <v/>
      </c>
    </row>
    <row r="335" spans="2:14" x14ac:dyDescent="0.3">
      <c r="B335" s="683"/>
      <c r="C335" s="470" t="s">
        <v>509</v>
      </c>
      <c r="D335" s="77" t="s">
        <v>112</v>
      </c>
      <c r="E335" s="77" t="s">
        <v>248</v>
      </c>
      <c r="F335" s="477">
        <f>IFERROR((VLOOKUP(VLOOKUP(Gravearbejde_asfalt[[#This Row],[Mål]],Materiale_kappediameter[],F$314,FALSE),Gravearbejde_jord[],F$313,FALSE)+$E$162+IF(Gravearbejde_asfalt[[#This Row],[Kommentar]]="Hovedledning",$D$162,0)+VLOOKUP(Gravearbejde_asfalt[[#This Row],[Mål]],Gravearbejde_Svejsehuller[],F$313,FALSE))*$D$151,"")</f>
        <v>0</v>
      </c>
      <c r="G335" s="477">
        <f>IFERROR((VLOOKUP(VLOOKUP(Gravearbejde_asfalt[[#This Row],[Mål]],Materiale_kappediameter[],G$314,FALSE),Gravearbejde_jord[],G$313,FALSE)+$E$162+IF(Gravearbejde_asfalt[[#This Row],[Kommentar]]="Hovedledning",$D$162,0)+VLOOKUP(Gravearbejde_asfalt[[#This Row],[Mål]],Gravearbejde_Svejsehuller[],G$313,FALSE))*$D$151,"")</f>
        <v>0</v>
      </c>
      <c r="H335" s="477">
        <f>IFERROR((VLOOKUP(VLOOKUP(Gravearbejde_asfalt[[#This Row],[Mål]],Materiale_kappediameter[],H$314,FALSE),Gravearbejde_jord[],H$313,FALSE)+$E$162+IF(Gravearbejde_asfalt[[#This Row],[Kommentar]]="Hovedledning",$D$162,0)+VLOOKUP(Gravearbejde_asfalt[[#This Row],[Mål]],Gravearbejde_Svejsehuller[],H$313,FALSE))*$D$151,"")</f>
        <v>0</v>
      </c>
      <c r="I335" s="477" t="str">
        <f>IFERROR((VLOOKUP(VLOOKUP(Gravearbejde_asfalt[[#This Row],[Mål]],Materiale_kappediameter[],I$314,FALSE),Gravearbejde_jord[],I$313,FALSE)+$E$162+IF(Gravearbejde_asfalt[[#This Row],[Kommentar]]="Hovedledning",$D$162,0)+VLOOKUP(Gravearbejde_asfalt[[#This Row],[Mål]],Gravearbejde_Svejsehuller[],I$313,FALSE))*$D$151,"")</f>
        <v/>
      </c>
      <c r="J335" s="477" t="str">
        <f>IFERROR((VLOOKUP(VLOOKUP(Gravearbejde_asfalt[[#This Row],[Mål]],Materiale_kappediameter[],J$314,FALSE),Gravearbejde_jord[],J$313,FALSE)+$E$162+IF(Gravearbejde_asfalt[[#This Row],[Kommentar]]="Hovedledning",$D$162,0)+VLOOKUP(Gravearbejde_asfalt[[#This Row],[Mål]],Gravearbejde_Svejsehuller[],J$313,FALSE))*$D$151,"")</f>
        <v/>
      </c>
      <c r="K335" s="477" t="str">
        <f>IFERROR((VLOOKUP(VLOOKUP(Gravearbejde_asfalt[[#This Row],[Mål]],Materiale_kappediameter[],K$314,FALSE),Gravearbejde_jord[],K$313,FALSE)+$E$162+IF(Gravearbejde_asfalt[[#This Row],[Kommentar]]="Hovedledning",$D$162,0)+VLOOKUP(Gravearbejde_asfalt[[#This Row],[Mål]],Gravearbejde_Svejsehuller[],K$313,FALSE))*$D$151,"")</f>
        <v/>
      </c>
    </row>
    <row r="336" spans="2:14" ht="15" thickBot="1" x14ac:dyDescent="0.35">
      <c r="B336" s="683"/>
      <c r="C336" s="471" t="s">
        <v>510</v>
      </c>
      <c r="D336" s="77" t="s">
        <v>112</v>
      </c>
      <c r="E336" s="77" t="s">
        <v>248</v>
      </c>
      <c r="F336" s="477">
        <f>IFERROR((VLOOKUP(VLOOKUP(Gravearbejde_asfalt[[#This Row],[Mål]],Materiale_kappediameter[],F$314,FALSE),Gravearbejde_jord[],F$313,FALSE)+$E$162+IF(Gravearbejde_asfalt[[#This Row],[Kommentar]]="Hovedledning",$D$162,0)+VLOOKUP(Gravearbejde_asfalt[[#This Row],[Mål]],Gravearbejde_Svejsehuller[],F$313,FALSE))*$D$151,"")</f>
        <v>0</v>
      </c>
      <c r="G336" s="477">
        <f>IFERROR((VLOOKUP(VLOOKUP(Gravearbejde_asfalt[[#This Row],[Mål]],Materiale_kappediameter[],G$314,FALSE),Gravearbejde_jord[],G$313,FALSE)+$E$162+IF(Gravearbejde_asfalt[[#This Row],[Kommentar]]="Hovedledning",$D$162,0)+VLOOKUP(Gravearbejde_asfalt[[#This Row],[Mål]],Gravearbejde_Svejsehuller[],G$313,FALSE))*$D$151,"")</f>
        <v>0</v>
      </c>
      <c r="H336" s="477">
        <f>IFERROR((VLOOKUP(VLOOKUP(Gravearbejde_asfalt[[#This Row],[Mål]],Materiale_kappediameter[],H$314,FALSE),Gravearbejde_jord[],H$313,FALSE)+$E$162+IF(Gravearbejde_asfalt[[#This Row],[Kommentar]]="Hovedledning",$D$162,0)+VLOOKUP(Gravearbejde_asfalt[[#This Row],[Mål]],Gravearbejde_Svejsehuller[],H$313,FALSE))*$D$151,"")</f>
        <v>0</v>
      </c>
      <c r="I336" s="477" t="str">
        <f>IFERROR((VLOOKUP(VLOOKUP(Gravearbejde_asfalt[[#This Row],[Mål]],Materiale_kappediameter[],I$314,FALSE),Gravearbejde_jord[],I$313,FALSE)+$E$162+IF(Gravearbejde_asfalt[[#This Row],[Kommentar]]="Hovedledning",$D$162,0)+VLOOKUP(Gravearbejde_asfalt[[#This Row],[Mål]],Gravearbejde_Svejsehuller[],I$313,FALSE))*$D$151,"")</f>
        <v/>
      </c>
      <c r="J336" s="477" t="str">
        <f>IFERROR((VLOOKUP(VLOOKUP(Gravearbejde_asfalt[[#This Row],[Mål]],Materiale_kappediameter[],J$314,FALSE),Gravearbejde_jord[],J$313,FALSE)+$E$162+IF(Gravearbejde_asfalt[[#This Row],[Kommentar]]="Hovedledning",$D$162,0)+VLOOKUP(Gravearbejde_asfalt[[#This Row],[Mål]],Gravearbejde_Svejsehuller[],J$313,FALSE))*$D$151,"")</f>
        <v/>
      </c>
      <c r="K336" s="477" t="str">
        <f>IFERROR((VLOOKUP(VLOOKUP(Gravearbejde_asfalt[[#This Row],[Mål]],Materiale_kappediameter[],K$314,FALSE),Gravearbejde_jord[],K$313,FALSE)+$E$162+IF(Gravearbejde_asfalt[[#This Row],[Kommentar]]="Hovedledning",$D$162,0)+VLOOKUP(Gravearbejde_asfalt[[#This Row],[Mål]],Gravearbejde_Svejsehuller[],K$313,FALSE))*$D$151,"")</f>
        <v/>
      </c>
    </row>
    <row r="337" spans="2:14" x14ac:dyDescent="0.3">
      <c r="B337" s="683"/>
      <c r="C337" s="40"/>
      <c r="D337" s="34"/>
      <c r="E337" s="34"/>
      <c r="F337" s="34"/>
      <c r="G337" s="34"/>
      <c r="H337" s="36"/>
      <c r="I337" s="36"/>
    </row>
    <row r="338" spans="2:14" x14ac:dyDescent="0.3">
      <c r="B338" s="42"/>
      <c r="F338" s="5"/>
    </row>
    <row r="339" spans="2:14" ht="15" customHeight="1" thickBot="1" x14ac:dyDescent="0.35">
      <c r="B339" s="683" t="s">
        <v>154</v>
      </c>
      <c r="F339" s="5"/>
    </row>
    <row r="340" spans="2:14" ht="15" thickBot="1" x14ac:dyDescent="0.35">
      <c r="B340" s="683"/>
      <c r="C340" s="95" t="s">
        <v>102</v>
      </c>
      <c r="D340" s="95" t="s">
        <v>103</v>
      </c>
      <c r="E340" s="95" t="s">
        <v>109</v>
      </c>
      <c r="F340" s="95" t="s">
        <v>99</v>
      </c>
      <c r="G340" s="95" t="s">
        <v>100</v>
      </c>
      <c r="H340" s="95" t="s">
        <v>101</v>
      </c>
      <c r="I340" s="95" t="s">
        <v>104</v>
      </c>
      <c r="J340" s="95" t="s">
        <v>106</v>
      </c>
      <c r="K340" s="95" t="s">
        <v>105</v>
      </c>
    </row>
    <row r="341" spans="2:14" x14ac:dyDescent="0.3">
      <c r="B341" s="683"/>
      <c r="C341" s="470" t="s">
        <v>477</v>
      </c>
      <c r="D341" s="77" t="s">
        <v>112</v>
      </c>
      <c r="E341" s="77"/>
      <c r="F341" s="477" t="str">
        <f>IFERROR(VLOOKUP(Gravearbejde_blandet[[#This Row],[Mål]],Gravearbejde_ubefæstet[],4,FALSE)*$D$165+VLOOKUP(Gravearbejde_blandet[[#This Row],[Mål]],Gravearbejde_fortorv[],4,FALSE)*$E$165+VLOOKUP(Gravearbejde_blandet[[#This Row],[Mål]],Gravearbejde_asfalt[],4,FALSE)*$F$165,"")</f>
        <v/>
      </c>
      <c r="G341" s="477">
        <f>IFERROR(VLOOKUP(Gravearbejde_blandet[[#This Row],[Mål]],Gravearbejde_ubefæstet[],5,FALSE)*$D$165+VLOOKUP(Gravearbejde_blandet[[#This Row],[Mål]],Gravearbejde_fortorv[],5,FALSE)*$E$165+VLOOKUP(Gravearbejde_blandet[[#This Row],[Mål]],Gravearbejde_asfalt[],5,FALSE)*$F$165,"")</f>
        <v>0</v>
      </c>
      <c r="H341" s="477">
        <f>IFERROR(VLOOKUP(Gravearbejde_blandet[[#This Row],[Mål]],Gravearbejde_ubefæstet[],6,FALSE)*$D$165+VLOOKUP(Gravearbejde_blandet[[#This Row],[Mål]],Gravearbejde_fortorv[],6,FALSE)*$E$165+VLOOKUP(Gravearbejde_blandet[[#This Row],[Mål]],Gravearbejde_asfalt[],6,FALSE)*$F$165,"")</f>
        <v>0</v>
      </c>
      <c r="I341" s="477">
        <f>IFERROR(VLOOKUP(Gravearbejde_blandet[[#This Row],[Mål]],Gravearbejde_ubefæstet[],7,FALSE)*$D$165+VLOOKUP(Gravearbejde_blandet[[#This Row],[Mål]],Gravearbejde_fortorv[],7,FALSE)*$E$165+VLOOKUP(Gravearbejde_blandet[[#This Row],[Mål]],Gravearbejde_asfalt[],7,FALSE)*$F$165,"")</f>
        <v>0</v>
      </c>
      <c r="J341" s="477">
        <f>IFERROR(VLOOKUP(Gravearbejde_blandet[[#This Row],[Mål]],Gravearbejde_ubefæstet[],8,FALSE)*$D$165+VLOOKUP(Gravearbejde_blandet[[#This Row],[Mål]],Gravearbejde_fortorv[],8,FALSE)*$E$165+VLOOKUP(Gravearbejde_blandet[[#This Row],[Mål]],Gravearbejde_asfalt[],8,FALSE)*$F$165,"")</f>
        <v>0</v>
      </c>
      <c r="K341" s="477">
        <f>IFERROR(VLOOKUP(Gravearbejde_blandet[[#This Row],[Mål]],Gravearbejde_ubefæstet[],9,FALSE)*$D$165+VLOOKUP(Gravearbejde_blandet[[#This Row],[Mål]],Gravearbejde_fortorv[],9,FALSE)*$E$165+VLOOKUP(Gravearbejde_blandet[[#This Row],[Mål]],Gravearbejde_asfalt[],9,FALSE)*$F$165,"")</f>
        <v>0</v>
      </c>
    </row>
    <row r="342" spans="2:14" x14ac:dyDescent="0.3">
      <c r="B342" s="683"/>
      <c r="C342" s="470" t="s">
        <v>511</v>
      </c>
      <c r="D342" s="77" t="s">
        <v>112</v>
      </c>
      <c r="E342" s="77"/>
      <c r="F342" s="477" t="str">
        <f>IFERROR(VLOOKUP(Gravearbejde_blandet[[#This Row],[Mål]],Gravearbejde_ubefæstet[],4,FALSE)*$D$165+VLOOKUP(Gravearbejde_blandet[[#This Row],[Mål]],Gravearbejde_fortorv[],4,FALSE)*$E$165+VLOOKUP(Gravearbejde_blandet[[#This Row],[Mål]],Gravearbejde_asfalt[],4,FALSE)*$F$165,"")</f>
        <v/>
      </c>
      <c r="G342" s="477" t="str">
        <f>IFERROR(VLOOKUP(Gravearbejde_blandet[[#This Row],[Mål]],Gravearbejde_ubefæstet[],5,FALSE)*$D$165+VLOOKUP(Gravearbejde_blandet[[#This Row],[Mål]],Gravearbejde_fortorv[],5,FALSE)*$E$165+VLOOKUP(Gravearbejde_blandet[[#This Row],[Mål]],Gravearbejde_asfalt[],5,FALSE)*$F$165,"")</f>
        <v/>
      </c>
      <c r="H342" s="477" t="str">
        <f>IFERROR(VLOOKUP(Gravearbejde_blandet[[#This Row],[Mål]],Gravearbejde_ubefæstet[],6,FALSE)*$D$165+VLOOKUP(Gravearbejde_blandet[[#This Row],[Mål]],Gravearbejde_fortorv[],6,FALSE)*$E$165+VLOOKUP(Gravearbejde_blandet[[#This Row],[Mål]],Gravearbejde_asfalt[],6,FALSE)*$F$165,"")</f>
        <v/>
      </c>
      <c r="I342" s="477">
        <f>IFERROR(VLOOKUP(Gravearbejde_blandet[[#This Row],[Mål]],Gravearbejde_ubefæstet[],7,FALSE)*$D$165+VLOOKUP(Gravearbejde_blandet[[#This Row],[Mål]],Gravearbejde_fortorv[],7,FALSE)*$E$165+VLOOKUP(Gravearbejde_blandet[[#This Row],[Mål]],Gravearbejde_asfalt[],7,FALSE)*$F$165,"")</f>
        <v>0</v>
      </c>
      <c r="J342" s="477">
        <f>IFERROR(VLOOKUP(Gravearbejde_blandet[[#This Row],[Mål]],Gravearbejde_ubefæstet[],8,FALSE)*$D$165+VLOOKUP(Gravearbejde_blandet[[#This Row],[Mål]],Gravearbejde_fortorv[],8,FALSE)*$E$165+VLOOKUP(Gravearbejde_blandet[[#This Row],[Mål]],Gravearbejde_asfalt[],8,FALSE)*$F$165,"")</f>
        <v>0</v>
      </c>
      <c r="K342" s="477">
        <f>IFERROR(VLOOKUP(Gravearbejde_blandet[[#This Row],[Mål]],Gravearbejde_ubefæstet[],9,FALSE)*$D$165+VLOOKUP(Gravearbejde_blandet[[#This Row],[Mål]],Gravearbejde_fortorv[],9,FALSE)*$E$165+VLOOKUP(Gravearbejde_blandet[[#This Row],[Mål]],Gravearbejde_asfalt[],9,FALSE)*$F$165,"")</f>
        <v>0</v>
      </c>
    </row>
    <row r="343" spans="2:14" x14ac:dyDescent="0.3">
      <c r="B343" s="683"/>
      <c r="C343" s="470" t="s">
        <v>63</v>
      </c>
      <c r="D343" s="77" t="s">
        <v>112</v>
      </c>
      <c r="E343" s="77"/>
      <c r="F343" s="477" t="str">
        <f>IFERROR(VLOOKUP(Gravearbejde_blandet[[#This Row],[Mål]],Gravearbejde_ubefæstet[],4,FALSE)*$D$165+VLOOKUP(Gravearbejde_blandet[[#This Row],[Mål]],Gravearbejde_fortorv[],4,FALSE)*$E$165+VLOOKUP(Gravearbejde_blandet[[#This Row],[Mål]],Gravearbejde_asfalt[],4,FALSE)*$F$165,"")</f>
        <v/>
      </c>
      <c r="G343" s="477">
        <f>IFERROR(VLOOKUP(Gravearbejde_blandet[[#This Row],[Mål]],Gravearbejde_ubefæstet[],5,FALSE)*$D$165+VLOOKUP(Gravearbejde_blandet[[#This Row],[Mål]],Gravearbejde_fortorv[],5,FALSE)*$E$165+VLOOKUP(Gravearbejde_blandet[[#This Row],[Mål]],Gravearbejde_asfalt[],5,FALSE)*$F$165,"")</f>
        <v>0</v>
      </c>
      <c r="H343" s="477">
        <f>IFERROR(VLOOKUP(Gravearbejde_blandet[[#This Row],[Mål]],Gravearbejde_ubefæstet[],6,FALSE)*$D$165+VLOOKUP(Gravearbejde_blandet[[#This Row],[Mål]],Gravearbejde_fortorv[],6,FALSE)*$E$165+VLOOKUP(Gravearbejde_blandet[[#This Row],[Mål]],Gravearbejde_asfalt[],6,FALSE)*$F$165,"")</f>
        <v>0</v>
      </c>
      <c r="I343" s="477">
        <f>IFERROR(VLOOKUP(Gravearbejde_blandet[[#This Row],[Mål]],Gravearbejde_ubefæstet[],7,FALSE)*$D$165+VLOOKUP(Gravearbejde_blandet[[#This Row],[Mål]],Gravearbejde_fortorv[],7,FALSE)*$E$165+VLOOKUP(Gravearbejde_blandet[[#This Row],[Mål]],Gravearbejde_asfalt[],7,FALSE)*$F$165,"")</f>
        <v>0</v>
      </c>
      <c r="J343" s="477">
        <f>IFERROR(VLOOKUP(Gravearbejde_blandet[[#This Row],[Mål]],Gravearbejde_ubefæstet[],8,FALSE)*$D$165+VLOOKUP(Gravearbejde_blandet[[#This Row],[Mål]],Gravearbejde_fortorv[],8,FALSE)*$E$165+VLOOKUP(Gravearbejde_blandet[[#This Row],[Mål]],Gravearbejde_asfalt[],8,FALSE)*$F$165,"")</f>
        <v>0</v>
      </c>
      <c r="K343" s="477">
        <f>IFERROR(VLOOKUP(Gravearbejde_blandet[[#This Row],[Mål]],Gravearbejde_ubefæstet[],9,FALSE)*$D$165+VLOOKUP(Gravearbejde_blandet[[#This Row],[Mål]],Gravearbejde_fortorv[],9,FALSE)*$E$165+VLOOKUP(Gravearbejde_blandet[[#This Row],[Mål]],Gravearbejde_asfalt[],9,FALSE)*$F$165,"")</f>
        <v>0</v>
      </c>
    </row>
    <row r="344" spans="2:14" x14ac:dyDescent="0.3">
      <c r="B344" s="683"/>
      <c r="C344" s="470" t="s">
        <v>512</v>
      </c>
      <c r="D344" s="77" t="s">
        <v>112</v>
      </c>
      <c r="E344" s="77"/>
      <c r="F344" s="477" t="str">
        <f>IFERROR(VLOOKUP(Gravearbejde_blandet[[#This Row],[Mål]],Gravearbejde_ubefæstet[],4,FALSE)*$D$165+VLOOKUP(Gravearbejde_blandet[[#This Row],[Mål]],Gravearbejde_fortorv[],4,FALSE)*$E$165+VLOOKUP(Gravearbejde_blandet[[#This Row],[Mål]],Gravearbejde_asfalt[],4,FALSE)*$F$165,"")</f>
        <v/>
      </c>
      <c r="G344" s="477">
        <f>IFERROR(VLOOKUP(Gravearbejde_blandet[[#This Row],[Mål]],Gravearbejde_ubefæstet[],5,FALSE)*$D$165+VLOOKUP(Gravearbejde_blandet[[#This Row],[Mål]],Gravearbejde_fortorv[],5,FALSE)*$E$165+VLOOKUP(Gravearbejde_blandet[[#This Row],[Mål]],Gravearbejde_asfalt[],5,FALSE)*$F$165,"")</f>
        <v>0</v>
      </c>
      <c r="H344" s="477">
        <f>IFERROR(VLOOKUP(Gravearbejde_blandet[[#This Row],[Mål]],Gravearbejde_ubefæstet[],6,FALSE)*$D$165+VLOOKUP(Gravearbejde_blandet[[#This Row],[Mål]],Gravearbejde_fortorv[],6,FALSE)*$E$165+VLOOKUP(Gravearbejde_blandet[[#This Row],[Mål]],Gravearbejde_asfalt[],6,FALSE)*$F$165,"")</f>
        <v>0</v>
      </c>
      <c r="I344" s="477">
        <f>IFERROR(VLOOKUP(Gravearbejde_blandet[[#This Row],[Mål]],Gravearbejde_ubefæstet[],7,FALSE)*$D$165+VLOOKUP(Gravearbejde_blandet[[#This Row],[Mål]],Gravearbejde_fortorv[],7,FALSE)*$E$165+VLOOKUP(Gravearbejde_blandet[[#This Row],[Mål]],Gravearbejde_asfalt[],7,FALSE)*$F$165,"")</f>
        <v>0</v>
      </c>
      <c r="J344" s="477">
        <f>IFERROR(VLOOKUP(Gravearbejde_blandet[[#This Row],[Mål]],Gravearbejde_ubefæstet[],8,FALSE)*$D$165+VLOOKUP(Gravearbejde_blandet[[#This Row],[Mål]],Gravearbejde_fortorv[],8,FALSE)*$E$165+VLOOKUP(Gravearbejde_blandet[[#This Row],[Mål]],Gravearbejde_asfalt[],8,FALSE)*$F$165,"")</f>
        <v>0</v>
      </c>
      <c r="K344" s="477">
        <f>IFERROR(VLOOKUP(Gravearbejde_blandet[[#This Row],[Mål]],Gravearbejde_ubefæstet[],9,FALSE)*$D$165+VLOOKUP(Gravearbejde_blandet[[#This Row],[Mål]],Gravearbejde_fortorv[],9,FALSE)*$E$165+VLOOKUP(Gravearbejde_blandet[[#This Row],[Mål]],Gravearbejde_asfalt[],9,FALSE)*$F$165,"")</f>
        <v>0</v>
      </c>
    </row>
    <row r="345" spans="2:14" x14ac:dyDescent="0.3">
      <c r="B345" s="683"/>
      <c r="C345" s="470" t="s">
        <v>513</v>
      </c>
      <c r="D345" s="77" t="s">
        <v>112</v>
      </c>
      <c r="E345" s="77"/>
      <c r="F345" s="477" t="str">
        <f>IFERROR(VLOOKUP(Gravearbejde_blandet[[#This Row],[Mål]],Gravearbejde_ubefæstet[],4,FALSE)*$D$165+VLOOKUP(Gravearbejde_blandet[[#This Row],[Mål]],Gravearbejde_fortorv[],4,FALSE)*$E$165+VLOOKUP(Gravearbejde_blandet[[#This Row],[Mål]],Gravearbejde_asfalt[],4,FALSE)*$F$165,"")</f>
        <v/>
      </c>
      <c r="G345" s="477">
        <f>IFERROR(VLOOKUP(Gravearbejde_blandet[[#This Row],[Mål]],Gravearbejde_ubefæstet[],5,FALSE)*$D$165+VLOOKUP(Gravearbejde_blandet[[#This Row],[Mål]],Gravearbejde_fortorv[],5,FALSE)*$E$165+VLOOKUP(Gravearbejde_blandet[[#This Row],[Mål]],Gravearbejde_asfalt[],5,FALSE)*$F$165,"")</f>
        <v>0</v>
      </c>
      <c r="H345" s="477">
        <f>IFERROR(VLOOKUP(Gravearbejde_blandet[[#This Row],[Mål]],Gravearbejde_ubefæstet[],6,FALSE)*$D$165+VLOOKUP(Gravearbejde_blandet[[#This Row],[Mål]],Gravearbejde_fortorv[],6,FALSE)*$E$165+VLOOKUP(Gravearbejde_blandet[[#This Row],[Mål]],Gravearbejde_asfalt[],6,FALSE)*$F$165,"")</f>
        <v>0</v>
      </c>
      <c r="I345" s="477">
        <f>IFERROR(VLOOKUP(Gravearbejde_blandet[[#This Row],[Mål]],Gravearbejde_ubefæstet[],7,FALSE)*$D$165+VLOOKUP(Gravearbejde_blandet[[#This Row],[Mål]],Gravearbejde_fortorv[],7,FALSE)*$E$165+VLOOKUP(Gravearbejde_blandet[[#This Row],[Mål]],Gravearbejde_asfalt[],7,FALSE)*$F$165,"")</f>
        <v>0</v>
      </c>
      <c r="J345" s="477">
        <f>IFERROR(VLOOKUP(Gravearbejde_blandet[[#This Row],[Mål]],Gravearbejde_ubefæstet[],8,FALSE)*$D$165+VLOOKUP(Gravearbejde_blandet[[#This Row],[Mål]],Gravearbejde_fortorv[],8,FALSE)*$E$165+VLOOKUP(Gravearbejde_blandet[[#This Row],[Mål]],Gravearbejde_asfalt[],8,FALSE)*$F$165,"")</f>
        <v>0</v>
      </c>
      <c r="K345" s="477">
        <f>IFERROR(VLOOKUP(Gravearbejde_blandet[[#This Row],[Mål]],Gravearbejde_ubefæstet[],9,FALSE)*$D$165+VLOOKUP(Gravearbejde_blandet[[#This Row],[Mål]],Gravearbejde_fortorv[],9,FALSE)*$E$165+VLOOKUP(Gravearbejde_blandet[[#This Row],[Mål]],Gravearbejde_asfalt[],9,FALSE)*$F$165,"")</f>
        <v>0</v>
      </c>
    </row>
    <row r="346" spans="2:14" x14ac:dyDescent="0.3">
      <c r="B346" s="683"/>
      <c r="C346" s="470" t="s">
        <v>514</v>
      </c>
      <c r="D346" s="77" t="s">
        <v>112</v>
      </c>
      <c r="E346" s="77"/>
      <c r="F346" s="477" t="str">
        <f>IFERROR(VLOOKUP(Gravearbejde_blandet[[#This Row],[Mål]],Gravearbejde_ubefæstet[],4,FALSE)*$D$165+VLOOKUP(Gravearbejde_blandet[[#This Row],[Mål]],Gravearbejde_fortorv[],4,FALSE)*$E$165+VLOOKUP(Gravearbejde_blandet[[#This Row],[Mål]],Gravearbejde_asfalt[],4,FALSE)*$F$165,"")</f>
        <v/>
      </c>
      <c r="G346" s="477" t="str">
        <f>IFERROR(VLOOKUP(Gravearbejde_blandet[[#This Row],[Mål]],Gravearbejde_ubefæstet[],5,FALSE)*$D$165+VLOOKUP(Gravearbejde_blandet[[#This Row],[Mål]],Gravearbejde_fortorv[],5,FALSE)*$E$165+VLOOKUP(Gravearbejde_blandet[[#This Row],[Mål]],Gravearbejde_asfalt[],5,FALSE)*$F$165,"")</f>
        <v/>
      </c>
      <c r="H346" s="477" t="str">
        <f>IFERROR(VLOOKUP(Gravearbejde_blandet[[#This Row],[Mål]],Gravearbejde_ubefæstet[],6,FALSE)*$D$165+VLOOKUP(Gravearbejde_blandet[[#This Row],[Mål]],Gravearbejde_fortorv[],6,FALSE)*$E$165+VLOOKUP(Gravearbejde_blandet[[#This Row],[Mål]],Gravearbejde_asfalt[],6,FALSE)*$F$165,"")</f>
        <v/>
      </c>
      <c r="I346" s="477" t="str">
        <f>IFERROR(VLOOKUP(Gravearbejde_blandet[[#This Row],[Mål]],Gravearbejde_ubefæstet[],7,FALSE)*$D$165+VLOOKUP(Gravearbejde_blandet[[#This Row],[Mål]],Gravearbejde_fortorv[],7,FALSE)*$E$165+VLOOKUP(Gravearbejde_blandet[[#This Row],[Mål]],Gravearbejde_asfalt[],7,FALSE)*$F$165,"")</f>
        <v/>
      </c>
      <c r="J346" s="477">
        <f>IFERROR(VLOOKUP(Gravearbejde_blandet[[#This Row],[Mål]],Gravearbejde_ubefæstet[],8,FALSE)*$D$165+VLOOKUP(Gravearbejde_blandet[[#This Row],[Mål]],Gravearbejde_fortorv[],8,FALSE)*$E$165+VLOOKUP(Gravearbejde_blandet[[#This Row],[Mål]],Gravearbejde_asfalt[],8,FALSE)*$F$165,"")</f>
        <v>0</v>
      </c>
      <c r="K346" s="477">
        <f>IFERROR(VLOOKUP(Gravearbejde_blandet[[#This Row],[Mål]],Gravearbejde_ubefæstet[],9,FALSE)*$D$165+VLOOKUP(Gravearbejde_blandet[[#This Row],[Mål]],Gravearbejde_fortorv[],9,FALSE)*$E$165+VLOOKUP(Gravearbejde_blandet[[#This Row],[Mål]],Gravearbejde_asfalt[],9,FALSE)*$F$165,"")</f>
        <v>0</v>
      </c>
    </row>
    <row r="347" spans="2:14" x14ac:dyDescent="0.3">
      <c r="B347" s="683"/>
      <c r="C347" s="470" t="s">
        <v>515</v>
      </c>
      <c r="D347" s="77" t="s">
        <v>112</v>
      </c>
      <c r="E347" s="77"/>
      <c r="F347" s="477" t="str">
        <f>IFERROR(VLOOKUP(Gravearbejde_blandet[[#This Row],[Mål]],Gravearbejde_ubefæstet[],4,FALSE)*$D$165+VLOOKUP(Gravearbejde_blandet[[#This Row],[Mål]],Gravearbejde_fortorv[],4,FALSE)*$E$165+VLOOKUP(Gravearbejde_blandet[[#This Row],[Mål]],Gravearbejde_asfalt[],4,FALSE)*$F$165,"")</f>
        <v/>
      </c>
      <c r="G347" s="477" t="str">
        <f>IFERROR(VLOOKUP(Gravearbejde_blandet[[#This Row],[Mål]],Gravearbejde_ubefæstet[],5,FALSE)*$D$165+VLOOKUP(Gravearbejde_blandet[[#This Row],[Mål]],Gravearbejde_fortorv[],5,FALSE)*$E$165+VLOOKUP(Gravearbejde_blandet[[#This Row],[Mål]],Gravearbejde_asfalt[],5,FALSE)*$F$165,"")</f>
        <v/>
      </c>
      <c r="H347" s="477" t="str">
        <f>IFERROR(VLOOKUP(Gravearbejde_blandet[[#This Row],[Mål]],Gravearbejde_ubefæstet[],6,FALSE)*$D$165+VLOOKUP(Gravearbejde_blandet[[#This Row],[Mål]],Gravearbejde_fortorv[],6,FALSE)*$E$165+VLOOKUP(Gravearbejde_blandet[[#This Row],[Mål]],Gravearbejde_asfalt[],6,FALSE)*$F$165,"")</f>
        <v/>
      </c>
      <c r="I347" s="477" t="str">
        <f>IFERROR(VLOOKUP(Gravearbejde_blandet[[#This Row],[Mål]],Gravearbejde_ubefæstet[],7,FALSE)*$D$165+VLOOKUP(Gravearbejde_blandet[[#This Row],[Mål]],Gravearbejde_fortorv[],7,FALSE)*$E$165+VLOOKUP(Gravearbejde_blandet[[#This Row],[Mål]],Gravearbejde_asfalt[],7,FALSE)*$F$165,"")</f>
        <v/>
      </c>
      <c r="J347" s="477">
        <f>IFERROR(VLOOKUP(Gravearbejde_blandet[[#This Row],[Mål]],Gravearbejde_ubefæstet[],8,FALSE)*$D$165+VLOOKUP(Gravearbejde_blandet[[#This Row],[Mål]],Gravearbejde_fortorv[],8,FALSE)*$E$165+VLOOKUP(Gravearbejde_blandet[[#This Row],[Mål]],Gravearbejde_asfalt[],8,FALSE)*$F$165,"")</f>
        <v>0</v>
      </c>
      <c r="K347" s="477">
        <f>IFERROR(VLOOKUP(Gravearbejde_blandet[[#This Row],[Mål]],Gravearbejde_ubefæstet[],9,FALSE)*$D$165+VLOOKUP(Gravearbejde_blandet[[#This Row],[Mål]],Gravearbejde_fortorv[],9,FALSE)*$E$165+VLOOKUP(Gravearbejde_blandet[[#This Row],[Mål]],Gravearbejde_asfalt[],9,FALSE)*$F$165,"")</f>
        <v>0</v>
      </c>
    </row>
    <row r="348" spans="2:14" x14ac:dyDescent="0.3">
      <c r="B348" s="683"/>
      <c r="C348" s="470" t="s">
        <v>497</v>
      </c>
      <c r="D348" s="77" t="s">
        <v>112</v>
      </c>
      <c r="E348" s="77" t="s">
        <v>248</v>
      </c>
      <c r="F348" s="477">
        <f>IFERROR(VLOOKUP(Gravearbejde_blandet[[#This Row],[Mål]],Gravearbejde_ubefæstet[],4,FALSE)*$D$165+VLOOKUP(Gravearbejde_blandet[[#This Row],[Mål]],Gravearbejde_fortorv[],4,FALSE)*$E$165+VLOOKUP(Gravearbejde_blandet[[#This Row],[Mål]],Gravearbejde_asfalt[],4,FALSE)*$F$165,"")</f>
        <v>0</v>
      </c>
      <c r="G348" s="477">
        <f>IFERROR(VLOOKUP(Gravearbejde_blandet[[#This Row],[Mål]],Gravearbejde_ubefæstet[],5,FALSE)*$D$165+VLOOKUP(Gravearbejde_blandet[[#This Row],[Mål]],Gravearbejde_fortorv[],5,FALSE)*$E$165+VLOOKUP(Gravearbejde_blandet[[#This Row],[Mål]],Gravearbejde_asfalt[],5,FALSE)*$F$165,"")</f>
        <v>0</v>
      </c>
      <c r="H348" s="477">
        <f>IFERROR(VLOOKUP(Gravearbejde_blandet[[#This Row],[Mål]],Gravearbejde_ubefæstet[],6,FALSE)*$D$165+VLOOKUP(Gravearbejde_blandet[[#This Row],[Mål]],Gravearbejde_fortorv[],6,FALSE)*$E$165+VLOOKUP(Gravearbejde_blandet[[#This Row],[Mål]],Gravearbejde_asfalt[],6,FALSE)*$F$165,"")</f>
        <v>0</v>
      </c>
      <c r="I348" s="477">
        <f>IFERROR(VLOOKUP(Gravearbejde_blandet[[#This Row],[Mål]],Gravearbejde_ubefæstet[],7,FALSE)*$D$165+VLOOKUP(Gravearbejde_blandet[[#This Row],[Mål]],Gravearbejde_fortorv[],7,FALSE)*$E$165+VLOOKUP(Gravearbejde_blandet[[#This Row],[Mål]],Gravearbejde_asfalt[],7,FALSE)*$F$165,"")</f>
        <v>0</v>
      </c>
      <c r="J348" s="477">
        <f>IFERROR(VLOOKUP(Gravearbejde_blandet[[#This Row],[Mål]],Gravearbejde_ubefæstet[],8,FALSE)*$D$165+VLOOKUP(Gravearbejde_blandet[[#This Row],[Mål]],Gravearbejde_fortorv[],8,FALSE)*$E$165+VLOOKUP(Gravearbejde_blandet[[#This Row],[Mål]],Gravearbejde_asfalt[],8,FALSE)*$F$165,"")</f>
        <v>0</v>
      </c>
      <c r="K348" s="477">
        <f>IFERROR(VLOOKUP(Gravearbejde_blandet[[#This Row],[Mål]],Gravearbejde_ubefæstet[],9,FALSE)*$D$165+VLOOKUP(Gravearbejde_blandet[[#This Row],[Mål]],Gravearbejde_fortorv[],9,FALSE)*$E$165+VLOOKUP(Gravearbejde_blandet[[#This Row],[Mål]],Gravearbejde_asfalt[],9,FALSE)*$F$165,"")</f>
        <v>0</v>
      </c>
    </row>
    <row r="349" spans="2:14" x14ac:dyDescent="0.3">
      <c r="B349" s="683"/>
      <c r="C349" s="470" t="s">
        <v>498</v>
      </c>
      <c r="D349" s="77" t="s">
        <v>112</v>
      </c>
      <c r="E349" s="77" t="s">
        <v>248</v>
      </c>
      <c r="F349" s="477">
        <f>IFERROR(VLOOKUP(Gravearbejde_blandet[[#This Row],[Mål]],Gravearbejde_ubefæstet[],4,FALSE)*$D$165+VLOOKUP(Gravearbejde_blandet[[#This Row],[Mål]],Gravearbejde_fortorv[],4,FALSE)*$E$165+VLOOKUP(Gravearbejde_blandet[[#This Row],[Mål]],Gravearbejde_asfalt[],4,FALSE)*$F$165,"")</f>
        <v>0</v>
      </c>
      <c r="G349" s="477">
        <f>IFERROR(VLOOKUP(Gravearbejde_blandet[[#This Row],[Mål]],Gravearbejde_ubefæstet[],5,FALSE)*$D$165+VLOOKUP(Gravearbejde_blandet[[#This Row],[Mål]],Gravearbejde_fortorv[],5,FALSE)*$E$165+VLOOKUP(Gravearbejde_blandet[[#This Row],[Mål]],Gravearbejde_asfalt[],5,FALSE)*$F$165,"")</f>
        <v>0</v>
      </c>
      <c r="H349" s="477">
        <f>IFERROR(VLOOKUP(Gravearbejde_blandet[[#This Row],[Mål]],Gravearbejde_ubefæstet[],6,FALSE)*$D$165+VLOOKUP(Gravearbejde_blandet[[#This Row],[Mål]],Gravearbejde_fortorv[],6,FALSE)*$E$165+VLOOKUP(Gravearbejde_blandet[[#This Row],[Mål]],Gravearbejde_asfalt[],6,FALSE)*$F$165,"")</f>
        <v>0</v>
      </c>
      <c r="I349" s="477">
        <f>IFERROR(VLOOKUP(Gravearbejde_blandet[[#This Row],[Mål]],Gravearbejde_ubefæstet[],7,FALSE)*$D$165+VLOOKUP(Gravearbejde_blandet[[#This Row],[Mål]],Gravearbejde_fortorv[],7,FALSE)*$E$165+VLOOKUP(Gravearbejde_blandet[[#This Row],[Mål]],Gravearbejde_asfalt[],7,FALSE)*$F$165,"")</f>
        <v>0</v>
      </c>
      <c r="J349" s="477">
        <f>IFERROR(VLOOKUP(Gravearbejde_blandet[[#This Row],[Mål]],Gravearbejde_ubefæstet[],8,FALSE)*$D$165+VLOOKUP(Gravearbejde_blandet[[#This Row],[Mål]],Gravearbejde_fortorv[],8,FALSE)*$E$165+VLOOKUP(Gravearbejde_blandet[[#This Row],[Mål]],Gravearbejde_asfalt[],8,FALSE)*$F$165,"")</f>
        <v>0</v>
      </c>
      <c r="K349" s="477">
        <f>IFERROR(VLOOKUP(Gravearbejde_blandet[[#This Row],[Mål]],Gravearbejde_ubefæstet[],9,FALSE)*$D$165+VLOOKUP(Gravearbejde_blandet[[#This Row],[Mål]],Gravearbejde_fortorv[],9,FALSE)*$E$165+VLOOKUP(Gravearbejde_blandet[[#This Row],[Mål]],Gravearbejde_asfalt[],9,FALSE)*$F$165,"")</f>
        <v>0</v>
      </c>
    </row>
    <row r="350" spans="2:14" x14ac:dyDescent="0.3">
      <c r="B350" s="683"/>
      <c r="C350" s="470" t="s">
        <v>499</v>
      </c>
      <c r="D350" s="77" t="s">
        <v>112</v>
      </c>
      <c r="E350" s="77" t="s">
        <v>248</v>
      </c>
      <c r="F350" s="477">
        <f>IFERROR(VLOOKUP(Gravearbejde_blandet[[#This Row],[Mål]],Gravearbejde_ubefæstet[],4,FALSE)*$D$165+VLOOKUP(Gravearbejde_blandet[[#This Row],[Mål]],Gravearbejde_fortorv[],4,FALSE)*$E$165+VLOOKUP(Gravearbejde_blandet[[#This Row],[Mål]],Gravearbejde_asfalt[],4,FALSE)*$F$165,"")</f>
        <v>0</v>
      </c>
      <c r="G350" s="477">
        <f>IFERROR(VLOOKUP(Gravearbejde_blandet[[#This Row],[Mål]],Gravearbejde_ubefæstet[],5,FALSE)*$D$165+VLOOKUP(Gravearbejde_blandet[[#This Row],[Mål]],Gravearbejde_fortorv[],5,FALSE)*$E$165+VLOOKUP(Gravearbejde_blandet[[#This Row],[Mål]],Gravearbejde_asfalt[],5,FALSE)*$F$165,"")</f>
        <v>0</v>
      </c>
      <c r="H350" s="477">
        <f>IFERROR(VLOOKUP(Gravearbejde_blandet[[#This Row],[Mål]],Gravearbejde_ubefæstet[],6,FALSE)*$D$165+VLOOKUP(Gravearbejde_blandet[[#This Row],[Mål]],Gravearbejde_fortorv[],6,FALSE)*$E$165+VLOOKUP(Gravearbejde_blandet[[#This Row],[Mål]],Gravearbejde_asfalt[],6,FALSE)*$F$165,"")</f>
        <v>0</v>
      </c>
      <c r="I350" s="477">
        <f>IFERROR(VLOOKUP(Gravearbejde_blandet[[#This Row],[Mål]],Gravearbejde_ubefæstet[],7,FALSE)*$D$165+VLOOKUP(Gravearbejde_blandet[[#This Row],[Mål]],Gravearbejde_fortorv[],7,FALSE)*$E$165+VLOOKUP(Gravearbejde_blandet[[#This Row],[Mål]],Gravearbejde_asfalt[],7,FALSE)*$F$165,"")</f>
        <v>0</v>
      </c>
      <c r="J350" s="477">
        <f>IFERROR(VLOOKUP(Gravearbejde_blandet[[#This Row],[Mål]],Gravearbejde_ubefæstet[],8,FALSE)*$D$165+VLOOKUP(Gravearbejde_blandet[[#This Row],[Mål]],Gravearbejde_fortorv[],8,FALSE)*$E$165+VLOOKUP(Gravearbejde_blandet[[#This Row],[Mål]],Gravearbejde_asfalt[],8,FALSE)*$F$165,"")</f>
        <v>0</v>
      </c>
      <c r="K350" s="477">
        <f>IFERROR(VLOOKUP(Gravearbejde_blandet[[#This Row],[Mål]],Gravearbejde_ubefæstet[],9,FALSE)*$D$165+VLOOKUP(Gravearbejde_blandet[[#This Row],[Mål]],Gravearbejde_fortorv[],9,FALSE)*$E$165+VLOOKUP(Gravearbejde_blandet[[#This Row],[Mål]],Gravearbejde_asfalt[],9,FALSE)*$F$165,"")</f>
        <v>0</v>
      </c>
    </row>
    <row r="351" spans="2:14" ht="15" customHeight="1" x14ac:dyDescent="0.3">
      <c r="B351" s="683"/>
      <c r="C351" s="470" t="s">
        <v>500</v>
      </c>
      <c r="D351" s="77" t="s">
        <v>112</v>
      </c>
      <c r="E351" s="77" t="s">
        <v>248</v>
      </c>
      <c r="F351" s="477">
        <f>IFERROR(VLOOKUP(Gravearbejde_blandet[[#This Row],[Mål]],Gravearbejde_ubefæstet[],4,FALSE)*$D$165+VLOOKUP(Gravearbejde_blandet[[#This Row],[Mål]],Gravearbejde_fortorv[],4,FALSE)*$E$165+VLOOKUP(Gravearbejde_blandet[[#This Row],[Mål]],Gravearbejde_asfalt[],4,FALSE)*$F$165,"")</f>
        <v>0</v>
      </c>
      <c r="G351" s="477">
        <f>IFERROR(VLOOKUP(Gravearbejde_blandet[[#This Row],[Mål]],Gravearbejde_ubefæstet[],5,FALSE)*$D$165+VLOOKUP(Gravearbejde_blandet[[#This Row],[Mål]],Gravearbejde_fortorv[],5,FALSE)*$E$165+VLOOKUP(Gravearbejde_blandet[[#This Row],[Mål]],Gravearbejde_asfalt[],5,FALSE)*$F$165,"")</f>
        <v>0</v>
      </c>
      <c r="H351" s="477">
        <f>IFERROR(VLOOKUP(Gravearbejde_blandet[[#This Row],[Mål]],Gravearbejde_ubefæstet[],6,FALSE)*$D$165+VLOOKUP(Gravearbejde_blandet[[#This Row],[Mål]],Gravearbejde_fortorv[],6,FALSE)*$E$165+VLOOKUP(Gravearbejde_blandet[[#This Row],[Mål]],Gravearbejde_asfalt[],6,FALSE)*$F$165,"")</f>
        <v>0</v>
      </c>
      <c r="I351" s="477">
        <f>IFERROR(VLOOKUP(Gravearbejde_blandet[[#This Row],[Mål]],Gravearbejde_ubefæstet[],7,FALSE)*$D$165+VLOOKUP(Gravearbejde_blandet[[#This Row],[Mål]],Gravearbejde_fortorv[],7,FALSE)*$E$165+VLOOKUP(Gravearbejde_blandet[[#This Row],[Mål]],Gravearbejde_asfalt[],7,FALSE)*$F$165,"")</f>
        <v>0</v>
      </c>
      <c r="J351" s="477">
        <f>IFERROR(VLOOKUP(Gravearbejde_blandet[[#This Row],[Mål]],Gravearbejde_ubefæstet[],8,FALSE)*$D$165+VLOOKUP(Gravearbejde_blandet[[#This Row],[Mål]],Gravearbejde_fortorv[],8,FALSE)*$E$165+VLOOKUP(Gravearbejde_blandet[[#This Row],[Mål]],Gravearbejde_asfalt[],8,FALSE)*$F$165,"")</f>
        <v>0</v>
      </c>
      <c r="K351" s="477">
        <f>IFERROR(VLOOKUP(Gravearbejde_blandet[[#This Row],[Mål]],Gravearbejde_ubefæstet[],9,FALSE)*$D$165+VLOOKUP(Gravearbejde_blandet[[#This Row],[Mål]],Gravearbejde_fortorv[],9,FALSE)*$E$165+VLOOKUP(Gravearbejde_blandet[[#This Row],[Mål]],Gravearbejde_asfalt[],9,FALSE)*$F$165,"")</f>
        <v>0</v>
      </c>
      <c r="N351" s="1" t="s">
        <v>203</v>
      </c>
    </row>
    <row r="352" spans="2:14" x14ac:dyDescent="0.3">
      <c r="B352" s="683"/>
      <c r="C352" s="470" t="s">
        <v>501</v>
      </c>
      <c r="D352" s="77" t="s">
        <v>112</v>
      </c>
      <c r="E352" s="77" t="s">
        <v>248</v>
      </c>
      <c r="F352" s="477">
        <f>IFERROR(VLOOKUP(Gravearbejde_blandet[[#This Row],[Mål]],Gravearbejde_ubefæstet[],4,FALSE)*$D$165+VLOOKUP(Gravearbejde_blandet[[#This Row],[Mål]],Gravearbejde_fortorv[],4,FALSE)*$E$165+VLOOKUP(Gravearbejde_blandet[[#This Row],[Mål]],Gravearbejde_asfalt[],4,FALSE)*$F$165,"")</f>
        <v>0</v>
      </c>
      <c r="G352" s="477">
        <f>IFERROR(VLOOKUP(Gravearbejde_blandet[[#This Row],[Mål]],Gravearbejde_ubefæstet[],5,FALSE)*$D$165+VLOOKUP(Gravearbejde_blandet[[#This Row],[Mål]],Gravearbejde_fortorv[],5,FALSE)*$E$165+VLOOKUP(Gravearbejde_blandet[[#This Row],[Mål]],Gravearbejde_asfalt[],5,FALSE)*$F$165,"")</f>
        <v>0</v>
      </c>
      <c r="H352" s="477">
        <f>IFERROR(VLOOKUP(Gravearbejde_blandet[[#This Row],[Mål]],Gravearbejde_ubefæstet[],6,FALSE)*$D$165+VLOOKUP(Gravearbejde_blandet[[#This Row],[Mål]],Gravearbejde_fortorv[],6,FALSE)*$E$165+VLOOKUP(Gravearbejde_blandet[[#This Row],[Mål]],Gravearbejde_asfalt[],6,FALSE)*$F$165,"")</f>
        <v>0</v>
      </c>
      <c r="I352" s="477">
        <f>IFERROR(VLOOKUP(Gravearbejde_blandet[[#This Row],[Mål]],Gravearbejde_ubefæstet[],7,FALSE)*$D$165+VLOOKUP(Gravearbejde_blandet[[#This Row],[Mål]],Gravearbejde_fortorv[],7,FALSE)*$E$165+VLOOKUP(Gravearbejde_blandet[[#This Row],[Mål]],Gravearbejde_asfalt[],7,FALSE)*$F$165,"")</f>
        <v>0</v>
      </c>
      <c r="J352" s="477">
        <f>IFERROR(VLOOKUP(Gravearbejde_blandet[[#This Row],[Mål]],Gravearbejde_ubefæstet[],8,FALSE)*$D$165+VLOOKUP(Gravearbejde_blandet[[#This Row],[Mål]],Gravearbejde_fortorv[],8,FALSE)*$E$165+VLOOKUP(Gravearbejde_blandet[[#This Row],[Mål]],Gravearbejde_asfalt[],8,FALSE)*$F$165,"")</f>
        <v>0</v>
      </c>
      <c r="K352" s="477">
        <f>IFERROR(VLOOKUP(Gravearbejde_blandet[[#This Row],[Mål]],Gravearbejde_ubefæstet[],9,FALSE)*$D$165+VLOOKUP(Gravearbejde_blandet[[#This Row],[Mål]],Gravearbejde_fortorv[],9,FALSE)*$E$165+VLOOKUP(Gravearbejde_blandet[[#This Row],[Mål]],Gravearbejde_asfalt[],9,FALSE)*$F$165,"")</f>
        <v>0</v>
      </c>
    </row>
    <row r="353" spans="2:11" x14ac:dyDescent="0.3">
      <c r="B353" s="683"/>
      <c r="C353" s="470" t="s">
        <v>502</v>
      </c>
      <c r="D353" s="77" t="s">
        <v>112</v>
      </c>
      <c r="E353" s="77" t="s">
        <v>248</v>
      </c>
      <c r="F353" s="477">
        <f>IFERROR(VLOOKUP(Gravearbejde_blandet[[#This Row],[Mål]],Gravearbejde_ubefæstet[],4,FALSE)*$D$165+VLOOKUP(Gravearbejde_blandet[[#This Row],[Mål]],Gravearbejde_fortorv[],4,FALSE)*$E$165+VLOOKUP(Gravearbejde_blandet[[#This Row],[Mål]],Gravearbejde_asfalt[],4,FALSE)*$F$165,"")</f>
        <v>0</v>
      </c>
      <c r="G353" s="477">
        <f>IFERROR(VLOOKUP(Gravearbejde_blandet[[#This Row],[Mål]],Gravearbejde_ubefæstet[],5,FALSE)*$D$165+VLOOKUP(Gravearbejde_blandet[[#This Row],[Mål]],Gravearbejde_fortorv[],5,FALSE)*$E$165+VLOOKUP(Gravearbejde_blandet[[#This Row],[Mål]],Gravearbejde_asfalt[],5,FALSE)*$F$165,"")</f>
        <v>0</v>
      </c>
      <c r="H353" s="477">
        <f>IFERROR(VLOOKUP(Gravearbejde_blandet[[#This Row],[Mål]],Gravearbejde_ubefæstet[],6,FALSE)*$D$165+VLOOKUP(Gravearbejde_blandet[[#This Row],[Mål]],Gravearbejde_fortorv[],6,FALSE)*$E$165+VLOOKUP(Gravearbejde_blandet[[#This Row],[Mål]],Gravearbejde_asfalt[],6,FALSE)*$F$165,"")</f>
        <v>0</v>
      </c>
      <c r="I353" s="477">
        <f>IFERROR(VLOOKUP(Gravearbejde_blandet[[#This Row],[Mål]],Gravearbejde_ubefæstet[],7,FALSE)*$D$165+VLOOKUP(Gravearbejde_blandet[[#This Row],[Mål]],Gravearbejde_fortorv[],7,FALSE)*$E$165+VLOOKUP(Gravearbejde_blandet[[#This Row],[Mål]],Gravearbejde_asfalt[],7,FALSE)*$F$165,"")</f>
        <v>0</v>
      </c>
      <c r="J353" s="477">
        <f>IFERROR(VLOOKUP(Gravearbejde_blandet[[#This Row],[Mål]],Gravearbejde_ubefæstet[],8,FALSE)*$D$165+VLOOKUP(Gravearbejde_blandet[[#This Row],[Mål]],Gravearbejde_fortorv[],8,FALSE)*$E$165+VLOOKUP(Gravearbejde_blandet[[#This Row],[Mål]],Gravearbejde_asfalt[],8,FALSE)*$F$165,"")</f>
        <v>0</v>
      </c>
      <c r="K353" s="477">
        <f>IFERROR(VLOOKUP(Gravearbejde_blandet[[#This Row],[Mål]],Gravearbejde_ubefæstet[],9,FALSE)*$D$165+VLOOKUP(Gravearbejde_blandet[[#This Row],[Mål]],Gravearbejde_fortorv[],9,FALSE)*$E$165+VLOOKUP(Gravearbejde_blandet[[#This Row],[Mål]],Gravearbejde_asfalt[],9,FALSE)*$F$165,"")</f>
        <v>0</v>
      </c>
    </row>
    <row r="354" spans="2:11" x14ac:dyDescent="0.3">
      <c r="B354" s="683"/>
      <c r="C354" s="470" t="s">
        <v>503</v>
      </c>
      <c r="D354" s="77" t="s">
        <v>112</v>
      </c>
      <c r="E354" s="77" t="s">
        <v>248</v>
      </c>
      <c r="F354" s="477">
        <f>IFERROR(VLOOKUP(Gravearbejde_blandet[[#This Row],[Mål]],Gravearbejde_ubefæstet[],4,FALSE)*$D$165+VLOOKUP(Gravearbejde_blandet[[#This Row],[Mål]],Gravearbejde_fortorv[],4,FALSE)*$E$165+VLOOKUP(Gravearbejde_blandet[[#This Row],[Mål]],Gravearbejde_asfalt[],4,FALSE)*$F$165,"")</f>
        <v>0</v>
      </c>
      <c r="G354" s="477">
        <f>IFERROR(VLOOKUP(Gravearbejde_blandet[[#This Row],[Mål]],Gravearbejde_ubefæstet[],5,FALSE)*$D$165+VLOOKUP(Gravearbejde_blandet[[#This Row],[Mål]],Gravearbejde_fortorv[],5,FALSE)*$E$165+VLOOKUP(Gravearbejde_blandet[[#This Row],[Mål]],Gravearbejde_asfalt[],5,FALSE)*$F$165,"")</f>
        <v>0</v>
      </c>
      <c r="H354" s="477">
        <f>IFERROR(VLOOKUP(Gravearbejde_blandet[[#This Row],[Mål]],Gravearbejde_ubefæstet[],6,FALSE)*$D$165+VLOOKUP(Gravearbejde_blandet[[#This Row],[Mål]],Gravearbejde_fortorv[],6,FALSE)*$E$165+VLOOKUP(Gravearbejde_blandet[[#This Row],[Mål]],Gravearbejde_asfalt[],6,FALSE)*$F$165,"")</f>
        <v>0</v>
      </c>
      <c r="I354" s="477">
        <f>IFERROR(VLOOKUP(Gravearbejde_blandet[[#This Row],[Mål]],Gravearbejde_ubefæstet[],7,FALSE)*$D$165+VLOOKUP(Gravearbejde_blandet[[#This Row],[Mål]],Gravearbejde_fortorv[],7,FALSE)*$E$165+VLOOKUP(Gravearbejde_blandet[[#This Row],[Mål]],Gravearbejde_asfalt[],7,FALSE)*$F$165,"")</f>
        <v>0</v>
      </c>
      <c r="J354" s="477">
        <f>IFERROR(VLOOKUP(Gravearbejde_blandet[[#This Row],[Mål]],Gravearbejde_ubefæstet[],8,FALSE)*$D$165+VLOOKUP(Gravearbejde_blandet[[#This Row],[Mål]],Gravearbejde_fortorv[],8,FALSE)*$E$165+VLOOKUP(Gravearbejde_blandet[[#This Row],[Mål]],Gravearbejde_asfalt[],8,FALSE)*$F$165,"")</f>
        <v>0</v>
      </c>
      <c r="K354" s="477">
        <f>IFERROR(VLOOKUP(Gravearbejde_blandet[[#This Row],[Mål]],Gravearbejde_ubefæstet[],9,FALSE)*$D$165+VLOOKUP(Gravearbejde_blandet[[#This Row],[Mål]],Gravearbejde_fortorv[],9,FALSE)*$E$165+VLOOKUP(Gravearbejde_blandet[[#This Row],[Mål]],Gravearbejde_asfalt[],9,FALSE)*$F$165,"")</f>
        <v>0</v>
      </c>
    </row>
    <row r="355" spans="2:11" x14ac:dyDescent="0.3">
      <c r="B355" s="683"/>
      <c r="C355" s="470" t="s">
        <v>504</v>
      </c>
      <c r="D355" s="77" t="s">
        <v>112</v>
      </c>
      <c r="E355" s="77" t="s">
        <v>248</v>
      </c>
      <c r="F355" s="477">
        <f>IFERROR(VLOOKUP(Gravearbejde_blandet[[#This Row],[Mål]],Gravearbejde_ubefæstet[],4,FALSE)*$D$165+VLOOKUP(Gravearbejde_blandet[[#This Row],[Mål]],Gravearbejde_fortorv[],4,FALSE)*$E$165+VLOOKUP(Gravearbejde_blandet[[#This Row],[Mål]],Gravearbejde_asfalt[],4,FALSE)*$F$165,"")</f>
        <v>0</v>
      </c>
      <c r="G355" s="477">
        <f>IFERROR(VLOOKUP(Gravearbejde_blandet[[#This Row],[Mål]],Gravearbejde_ubefæstet[],5,FALSE)*$D$165+VLOOKUP(Gravearbejde_blandet[[#This Row],[Mål]],Gravearbejde_fortorv[],5,FALSE)*$E$165+VLOOKUP(Gravearbejde_blandet[[#This Row],[Mål]],Gravearbejde_asfalt[],5,FALSE)*$F$165,"")</f>
        <v>0</v>
      </c>
      <c r="H355" s="477">
        <f>IFERROR(VLOOKUP(Gravearbejde_blandet[[#This Row],[Mål]],Gravearbejde_ubefæstet[],6,FALSE)*$D$165+VLOOKUP(Gravearbejde_blandet[[#This Row],[Mål]],Gravearbejde_fortorv[],6,FALSE)*$E$165+VLOOKUP(Gravearbejde_blandet[[#This Row],[Mål]],Gravearbejde_asfalt[],6,FALSE)*$F$165,"")</f>
        <v>0</v>
      </c>
      <c r="I355" s="477">
        <f>IFERROR(VLOOKUP(Gravearbejde_blandet[[#This Row],[Mål]],Gravearbejde_ubefæstet[],7,FALSE)*$D$165+VLOOKUP(Gravearbejde_blandet[[#This Row],[Mål]],Gravearbejde_fortorv[],7,FALSE)*$E$165+VLOOKUP(Gravearbejde_blandet[[#This Row],[Mål]],Gravearbejde_asfalt[],7,FALSE)*$F$165,"")</f>
        <v>0</v>
      </c>
      <c r="J355" s="477">
        <f>IFERROR(VLOOKUP(Gravearbejde_blandet[[#This Row],[Mål]],Gravearbejde_ubefæstet[],8,FALSE)*$D$165+VLOOKUP(Gravearbejde_blandet[[#This Row],[Mål]],Gravearbejde_fortorv[],8,FALSE)*$E$165+VLOOKUP(Gravearbejde_blandet[[#This Row],[Mål]],Gravearbejde_asfalt[],8,FALSE)*$F$165,"")</f>
        <v>0</v>
      </c>
      <c r="K355" s="477">
        <f>IFERROR(VLOOKUP(Gravearbejde_blandet[[#This Row],[Mål]],Gravearbejde_ubefæstet[],9,FALSE)*$D$165+VLOOKUP(Gravearbejde_blandet[[#This Row],[Mål]],Gravearbejde_fortorv[],9,FALSE)*$E$165+VLOOKUP(Gravearbejde_blandet[[#This Row],[Mål]],Gravearbejde_asfalt[],9,FALSE)*$F$165,"")</f>
        <v>0</v>
      </c>
    </row>
    <row r="356" spans="2:11" x14ac:dyDescent="0.3">
      <c r="B356" s="683"/>
      <c r="C356" s="470" t="s">
        <v>505</v>
      </c>
      <c r="D356" s="77" t="s">
        <v>112</v>
      </c>
      <c r="E356" s="77" t="s">
        <v>248</v>
      </c>
      <c r="F356" s="477">
        <f>IFERROR(VLOOKUP(Gravearbejde_blandet[[#This Row],[Mål]],Gravearbejde_ubefæstet[],4,FALSE)*$D$165+VLOOKUP(Gravearbejde_blandet[[#This Row],[Mål]],Gravearbejde_fortorv[],4,FALSE)*$E$165+VLOOKUP(Gravearbejde_blandet[[#This Row],[Mål]],Gravearbejde_asfalt[],4,FALSE)*$F$165,"")</f>
        <v>0</v>
      </c>
      <c r="G356" s="477">
        <f>IFERROR(VLOOKUP(Gravearbejde_blandet[[#This Row],[Mål]],Gravearbejde_ubefæstet[],5,FALSE)*$D$165+VLOOKUP(Gravearbejde_blandet[[#This Row],[Mål]],Gravearbejde_fortorv[],5,FALSE)*$E$165+VLOOKUP(Gravearbejde_blandet[[#This Row],[Mål]],Gravearbejde_asfalt[],5,FALSE)*$F$165,"")</f>
        <v>0</v>
      </c>
      <c r="H356" s="477">
        <f>IFERROR(VLOOKUP(Gravearbejde_blandet[[#This Row],[Mål]],Gravearbejde_ubefæstet[],6,FALSE)*$D$165+VLOOKUP(Gravearbejde_blandet[[#This Row],[Mål]],Gravearbejde_fortorv[],6,FALSE)*$E$165+VLOOKUP(Gravearbejde_blandet[[#This Row],[Mål]],Gravearbejde_asfalt[],6,FALSE)*$F$165,"")</f>
        <v>0</v>
      </c>
      <c r="I356" s="477">
        <f>IFERROR(VLOOKUP(Gravearbejde_blandet[[#This Row],[Mål]],Gravearbejde_ubefæstet[],7,FALSE)*$D$165+VLOOKUP(Gravearbejde_blandet[[#This Row],[Mål]],Gravearbejde_fortorv[],7,FALSE)*$E$165+VLOOKUP(Gravearbejde_blandet[[#This Row],[Mål]],Gravearbejde_asfalt[],7,FALSE)*$F$165,"")</f>
        <v>0</v>
      </c>
      <c r="J356" s="477">
        <f>IFERROR(VLOOKUP(Gravearbejde_blandet[[#This Row],[Mål]],Gravearbejde_ubefæstet[],8,FALSE)*$D$165+VLOOKUP(Gravearbejde_blandet[[#This Row],[Mål]],Gravearbejde_fortorv[],8,FALSE)*$E$165+VLOOKUP(Gravearbejde_blandet[[#This Row],[Mål]],Gravearbejde_asfalt[],8,FALSE)*$F$165,"")</f>
        <v>0</v>
      </c>
      <c r="K356" s="477">
        <f>IFERROR(VLOOKUP(Gravearbejde_blandet[[#This Row],[Mål]],Gravearbejde_ubefæstet[],9,FALSE)*$D$165+VLOOKUP(Gravearbejde_blandet[[#This Row],[Mål]],Gravearbejde_fortorv[],9,FALSE)*$E$165+VLOOKUP(Gravearbejde_blandet[[#This Row],[Mål]],Gravearbejde_asfalt[],9,FALSE)*$F$165,"")</f>
        <v>0</v>
      </c>
    </row>
    <row r="357" spans="2:11" x14ac:dyDescent="0.3">
      <c r="B357" s="683"/>
      <c r="C357" s="470" t="s">
        <v>506</v>
      </c>
      <c r="D357" s="77" t="s">
        <v>112</v>
      </c>
      <c r="E357" s="77" t="s">
        <v>248</v>
      </c>
      <c r="F357" s="477">
        <f>IFERROR(VLOOKUP(Gravearbejde_blandet[[#This Row],[Mål]],Gravearbejde_ubefæstet[],4,FALSE)*$D$165+VLOOKUP(Gravearbejde_blandet[[#This Row],[Mål]],Gravearbejde_fortorv[],4,FALSE)*$E$165+VLOOKUP(Gravearbejde_blandet[[#This Row],[Mål]],Gravearbejde_asfalt[],4,FALSE)*$F$165,"")</f>
        <v>0</v>
      </c>
      <c r="G357" s="477">
        <f>IFERROR(VLOOKUP(Gravearbejde_blandet[[#This Row],[Mål]],Gravearbejde_ubefæstet[],5,FALSE)*$D$165+VLOOKUP(Gravearbejde_blandet[[#This Row],[Mål]],Gravearbejde_fortorv[],5,FALSE)*$E$165+VLOOKUP(Gravearbejde_blandet[[#This Row],[Mål]],Gravearbejde_asfalt[],5,FALSE)*$F$165,"")</f>
        <v>0</v>
      </c>
      <c r="H357" s="477">
        <f>IFERROR(VLOOKUP(Gravearbejde_blandet[[#This Row],[Mål]],Gravearbejde_ubefæstet[],6,FALSE)*$D$165+VLOOKUP(Gravearbejde_blandet[[#This Row],[Mål]],Gravearbejde_fortorv[],6,FALSE)*$E$165+VLOOKUP(Gravearbejde_blandet[[#This Row],[Mål]],Gravearbejde_asfalt[],6,FALSE)*$F$165,"")</f>
        <v>0</v>
      </c>
      <c r="I357" s="477">
        <f>IFERROR(VLOOKUP(Gravearbejde_blandet[[#This Row],[Mål]],Gravearbejde_ubefæstet[],7,FALSE)*$D$165+VLOOKUP(Gravearbejde_blandet[[#This Row],[Mål]],Gravearbejde_fortorv[],7,FALSE)*$E$165+VLOOKUP(Gravearbejde_blandet[[#This Row],[Mål]],Gravearbejde_asfalt[],7,FALSE)*$F$165,"")</f>
        <v>0</v>
      </c>
      <c r="J357" s="477">
        <f>IFERROR(VLOOKUP(Gravearbejde_blandet[[#This Row],[Mål]],Gravearbejde_ubefæstet[],8,FALSE)*$D$165+VLOOKUP(Gravearbejde_blandet[[#This Row],[Mål]],Gravearbejde_fortorv[],8,FALSE)*$E$165+VLOOKUP(Gravearbejde_blandet[[#This Row],[Mål]],Gravearbejde_asfalt[],8,FALSE)*$F$165,"")</f>
        <v>0</v>
      </c>
      <c r="K357" s="477">
        <f>IFERROR(VLOOKUP(Gravearbejde_blandet[[#This Row],[Mål]],Gravearbejde_ubefæstet[],9,FALSE)*$D$165+VLOOKUP(Gravearbejde_blandet[[#This Row],[Mål]],Gravearbejde_fortorv[],9,FALSE)*$E$165+VLOOKUP(Gravearbejde_blandet[[#This Row],[Mål]],Gravearbejde_asfalt[],9,FALSE)*$F$165,"")</f>
        <v>0</v>
      </c>
    </row>
    <row r="358" spans="2:11" x14ac:dyDescent="0.3">
      <c r="B358" s="683"/>
      <c r="C358" s="470" t="s">
        <v>507</v>
      </c>
      <c r="D358" s="77" t="s">
        <v>112</v>
      </c>
      <c r="E358" s="77" t="s">
        <v>248</v>
      </c>
      <c r="F358" s="477">
        <f>IFERROR(VLOOKUP(Gravearbejde_blandet[[#This Row],[Mål]],Gravearbejde_ubefæstet[],4,FALSE)*$D$165+VLOOKUP(Gravearbejde_blandet[[#This Row],[Mål]],Gravearbejde_fortorv[],4,FALSE)*$E$165+VLOOKUP(Gravearbejde_blandet[[#This Row],[Mål]],Gravearbejde_asfalt[],4,FALSE)*$F$165,"")</f>
        <v>0</v>
      </c>
      <c r="G358" s="477">
        <f>IFERROR(VLOOKUP(Gravearbejde_blandet[[#This Row],[Mål]],Gravearbejde_ubefæstet[],5,FALSE)*$D$165+VLOOKUP(Gravearbejde_blandet[[#This Row],[Mål]],Gravearbejde_fortorv[],5,FALSE)*$E$165+VLOOKUP(Gravearbejde_blandet[[#This Row],[Mål]],Gravearbejde_asfalt[],5,FALSE)*$F$165,"")</f>
        <v>0</v>
      </c>
      <c r="H358" s="477">
        <f>IFERROR(VLOOKUP(Gravearbejde_blandet[[#This Row],[Mål]],Gravearbejde_ubefæstet[],6,FALSE)*$D$165+VLOOKUP(Gravearbejde_blandet[[#This Row],[Mål]],Gravearbejde_fortorv[],6,FALSE)*$E$165+VLOOKUP(Gravearbejde_blandet[[#This Row],[Mål]],Gravearbejde_asfalt[],6,FALSE)*$F$165,"")</f>
        <v>0</v>
      </c>
      <c r="I358" s="477">
        <f>IFERROR(VLOOKUP(Gravearbejde_blandet[[#This Row],[Mål]],Gravearbejde_ubefæstet[],7,FALSE)*$D$165+VLOOKUP(Gravearbejde_blandet[[#This Row],[Mål]],Gravearbejde_fortorv[],7,FALSE)*$E$165+VLOOKUP(Gravearbejde_blandet[[#This Row],[Mål]],Gravearbejde_asfalt[],7,FALSE)*$F$165,"")</f>
        <v>0</v>
      </c>
      <c r="J358" s="477">
        <f>IFERROR(VLOOKUP(Gravearbejde_blandet[[#This Row],[Mål]],Gravearbejde_ubefæstet[],8,FALSE)*$D$165+VLOOKUP(Gravearbejde_blandet[[#This Row],[Mål]],Gravearbejde_fortorv[],8,FALSE)*$E$165+VLOOKUP(Gravearbejde_blandet[[#This Row],[Mål]],Gravearbejde_asfalt[],8,FALSE)*$F$165,"")</f>
        <v>0</v>
      </c>
      <c r="K358" s="477">
        <f>IFERROR(VLOOKUP(Gravearbejde_blandet[[#This Row],[Mål]],Gravearbejde_ubefæstet[],9,FALSE)*$D$165+VLOOKUP(Gravearbejde_blandet[[#This Row],[Mål]],Gravearbejde_fortorv[],9,FALSE)*$E$165+VLOOKUP(Gravearbejde_blandet[[#This Row],[Mål]],Gravearbejde_asfalt[],9,FALSE)*$F$165,"")</f>
        <v>0</v>
      </c>
    </row>
    <row r="359" spans="2:11" x14ac:dyDescent="0.3">
      <c r="B359" s="683"/>
      <c r="C359" s="470" t="s">
        <v>508</v>
      </c>
      <c r="D359" s="77" t="s">
        <v>112</v>
      </c>
      <c r="E359" s="77" t="s">
        <v>248</v>
      </c>
      <c r="F359" s="477">
        <f>IFERROR(VLOOKUP(Gravearbejde_blandet[[#This Row],[Mål]],Gravearbejde_ubefæstet[],4,FALSE)*$D$165+VLOOKUP(Gravearbejde_blandet[[#This Row],[Mål]],Gravearbejde_fortorv[],4,FALSE)*$E$165+VLOOKUP(Gravearbejde_blandet[[#This Row],[Mål]],Gravearbejde_asfalt[],4,FALSE)*$F$165,"")</f>
        <v>0</v>
      </c>
      <c r="G359" s="477">
        <f>IFERROR(VLOOKUP(Gravearbejde_blandet[[#This Row],[Mål]],Gravearbejde_ubefæstet[],5,FALSE)*$D$165+VLOOKUP(Gravearbejde_blandet[[#This Row],[Mål]],Gravearbejde_fortorv[],5,FALSE)*$E$165+VLOOKUP(Gravearbejde_blandet[[#This Row],[Mål]],Gravearbejde_asfalt[],5,FALSE)*$F$165,"")</f>
        <v>0</v>
      </c>
      <c r="H359" s="477">
        <f>IFERROR(VLOOKUP(Gravearbejde_blandet[[#This Row],[Mål]],Gravearbejde_ubefæstet[],6,FALSE)*$D$165+VLOOKUP(Gravearbejde_blandet[[#This Row],[Mål]],Gravearbejde_fortorv[],6,FALSE)*$E$165+VLOOKUP(Gravearbejde_blandet[[#This Row],[Mål]],Gravearbejde_asfalt[],6,FALSE)*$F$165,"")</f>
        <v>0</v>
      </c>
      <c r="I359" s="477">
        <f>IFERROR(VLOOKUP(Gravearbejde_blandet[[#This Row],[Mål]],Gravearbejde_ubefæstet[],7,FALSE)*$D$165+VLOOKUP(Gravearbejde_blandet[[#This Row],[Mål]],Gravearbejde_fortorv[],7,FALSE)*$E$165+VLOOKUP(Gravearbejde_blandet[[#This Row],[Mål]],Gravearbejde_asfalt[],7,FALSE)*$F$165,"")</f>
        <v>0</v>
      </c>
      <c r="J359" s="477" t="str">
        <f>IFERROR(VLOOKUP(Gravearbejde_blandet[[#This Row],[Mål]],Gravearbejde_ubefæstet[],8,FALSE)*$D$165+VLOOKUP(Gravearbejde_blandet[[#This Row],[Mål]],Gravearbejde_fortorv[],8,FALSE)*$E$165+VLOOKUP(Gravearbejde_blandet[[#This Row],[Mål]],Gravearbejde_asfalt[],8,FALSE)*$F$165,"")</f>
        <v/>
      </c>
      <c r="K359" s="477" t="str">
        <f>IFERROR(VLOOKUP(Gravearbejde_blandet[[#This Row],[Mål]],Gravearbejde_ubefæstet[],9,FALSE)*$D$165+VLOOKUP(Gravearbejde_blandet[[#This Row],[Mål]],Gravearbejde_fortorv[],9,FALSE)*$E$165+VLOOKUP(Gravearbejde_blandet[[#This Row],[Mål]],Gravearbejde_asfalt[],9,FALSE)*$F$165,"")</f>
        <v/>
      </c>
    </row>
    <row r="360" spans="2:11" x14ac:dyDescent="0.3">
      <c r="B360" s="683"/>
      <c r="C360" s="470" t="s">
        <v>509</v>
      </c>
      <c r="D360" s="77" t="s">
        <v>112</v>
      </c>
      <c r="E360" s="77" t="s">
        <v>248</v>
      </c>
      <c r="F360" s="477">
        <f>IFERROR(VLOOKUP(Gravearbejde_blandet[[#This Row],[Mål]],Gravearbejde_ubefæstet[],4,FALSE)*$D$165+VLOOKUP(Gravearbejde_blandet[[#This Row],[Mål]],Gravearbejde_fortorv[],4,FALSE)*$E$165+VLOOKUP(Gravearbejde_blandet[[#This Row],[Mål]],Gravearbejde_asfalt[],4,FALSE)*$F$165,"")</f>
        <v>0</v>
      </c>
      <c r="G360" s="477">
        <f>IFERROR(VLOOKUP(Gravearbejde_blandet[[#This Row],[Mål]],Gravearbejde_ubefæstet[],5,FALSE)*$D$165+VLOOKUP(Gravearbejde_blandet[[#This Row],[Mål]],Gravearbejde_fortorv[],5,FALSE)*$E$165+VLOOKUP(Gravearbejde_blandet[[#This Row],[Mål]],Gravearbejde_asfalt[],5,FALSE)*$F$165,"")</f>
        <v>0</v>
      </c>
      <c r="H360" s="477">
        <f>IFERROR(VLOOKUP(Gravearbejde_blandet[[#This Row],[Mål]],Gravearbejde_ubefæstet[],6,FALSE)*$D$165+VLOOKUP(Gravearbejde_blandet[[#This Row],[Mål]],Gravearbejde_fortorv[],6,FALSE)*$E$165+VLOOKUP(Gravearbejde_blandet[[#This Row],[Mål]],Gravearbejde_asfalt[],6,FALSE)*$F$165,"")</f>
        <v>0</v>
      </c>
      <c r="I360" s="477" t="str">
        <f>IFERROR(VLOOKUP(Gravearbejde_blandet[[#This Row],[Mål]],Gravearbejde_ubefæstet[],7,FALSE)*$D$165+VLOOKUP(Gravearbejde_blandet[[#This Row],[Mål]],Gravearbejde_fortorv[],7,FALSE)*$E$165+VLOOKUP(Gravearbejde_blandet[[#This Row],[Mål]],Gravearbejde_asfalt[],7,FALSE)*$F$165,"")</f>
        <v/>
      </c>
      <c r="J360" s="477" t="str">
        <f>IFERROR(VLOOKUP(Gravearbejde_blandet[[#This Row],[Mål]],Gravearbejde_ubefæstet[],8,FALSE)*$D$165+VLOOKUP(Gravearbejde_blandet[[#This Row],[Mål]],Gravearbejde_fortorv[],8,FALSE)*$E$165+VLOOKUP(Gravearbejde_blandet[[#This Row],[Mål]],Gravearbejde_asfalt[],8,FALSE)*$F$165,"")</f>
        <v/>
      </c>
      <c r="K360" s="477" t="str">
        <f>IFERROR(VLOOKUP(Gravearbejde_blandet[[#This Row],[Mål]],Gravearbejde_ubefæstet[],9,FALSE)*$D$165+VLOOKUP(Gravearbejde_blandet[[#This Row],[Mål]],Gravearbejde_fortorv[],9,FALSE)*$E$165+VLOOKUP(Gravearbejde_blandet[[#This Row],[Mål]],Gravearbejde_asfalt[],9,FALSE)*$F$165,"")</f>
        <v/>
      </c>
    </row>
    <row r="361" spans="2:11" ht="15" thickBot="1" x14ac:dyDescent="0.35">
      <c r="B361" s="683"/>
      <c r="C361" s="471" t="s">
        <v>510</v>
      </c>
      <c r="D361" s="77" t="s">
        <v>112</v>
      </c>
      <c r="E361" s="77" t="s">
        <v>248</v>
      </c>
      <c r="F361" s="477">
        <f>IFERROR(VLOOKUP(Gravearbejde_blandet[[#This Row],[Mål]],Gravearbejde_ubefæstet[],4,FALSE)*$D$165+VLOOKUP(Gravearbejde_blandet[[#This Row],[Mål]],Gravearbejde_fortorv[],4,FALSE)*$E$165+VLOOKUP(Gravearbejde_blandet[[#This Row],[Mål]],Gravearbejde_asfalt[],4,FALSE)*$F$165,"")</f>
        <v>0</v>
      </c>
      <c r="G361" s="477">
        <f>IFERROR(VLOOKUP(Gravearbejde_blandet[[#This Row],[Mål]],Gravearbejde_ubefæstet[],5,FALSE)*$D$165+VLOOKUP(Gravearbejde_blandet[[#This Row],[Mål]],Gravearbejde_fortorv[],5,FALSE)*$E$165+VLOOKUP(Gravearbejde_blandet[[#This Row],[Mål]],Gravearbejde_asfalt[],5,FALSE)*$F$165,"")</f>
        <v>0</v>
      </c>
      <c r="H361" s="477">
        <f>IFERROR(VLOOKUP(Gravearbejde_blandet[[#This Row],[Mål]],Gravearbejde_ubefæstet[],6,FALSE)*$D$165+VLOOKUP(Gravearbejde_blandet[[#This Row],[Mål]],Gravearbejde_fortorv[],6,FALSE)*$E$165+VLOOKUP(Gravearbejde_blandet[[#This Row],[Mål]],Gravearbejde_asfalt[],6,FALSE)*$F$165,"")</f>
        <v>0</v>
      </c>
      <c r="I361" s="477" t="str">
        <f>IFERROR(VLOOKUP(Gravearbejde_blandet[[#This Row],[Mål]],Gravearbejde_ubefæstet[],7,FALSE)*$D$165+VLOOKUP(Gravearbejde_blandet[[#This Row],[Mål]],Gravearbejde_fortorv[],7,FALSE)*$E$165+VLOOKUP(Gravearbejde_blandet[[#This Row],[Mål]],Gravearbejde_asfalt[],7,FALSE)*$F$165,"")</f>
        <v/>
      </c>
      <c r="J361" s="477" t="str">
        <f>IFERROR(VLOOKUP(Gravearbejde_blandet[[#This Row],[Mål]],Gravearbejde_ubefæstet[],8,FALSE)*$D$165+VLOOKUP(Gravearbejde_blandet[[#This Row],[Mål]],Gravearbejde_fortorv[],8,FALSE)*$E$165+VLOOKUP(Gravearbejde_blandet[[#This Row],[Mål]],Gravearbejde_asfalt[],8,FALSE)*$F$165,"")</f>
        <v/>
      </c>
      <c r="K361" s="477" t="str">
        <f>IFERROR(VLOOKUP(Gravearbejde_blandet[[#This Row],[Mål]],Gravearbejde_ubefæstet[],9,FALSE)*$D$165+VLOOKUP(Gravearbejde_blandet[[#This Row],[Mål]],Gravearbejde_fortorv[],9,FALSE)*$E$165+VLOOKUP(Gravearbejde_blandet[[#This Row],[Mål]],Gravearbejde_asfalt[],9,FALSE)*$F$165,"")</f>
        <v/>
      </c>
    </row>
    <row r="362" spans="2:11" x14ac:dyDescent="0.3">
      <c r="B362" s="683"/>
      <c r="C362" s="34"/>
      <c r="D362" s="34"/>
      <c r="E362" s="34"/>
      <c r="F362" s="34"/>
      <c r="G362" s="34"/>
      <c r="H362" s="36"/>
      <c r="I362" s="36"/>
    </row>
    <row r="363" spans="2:11" x14ac:dyDescent="0.3">
      <c r="B363" s="456"/>
      <c r="C363" s="34"/>
      <c r="D363" s="34"/>
      <c r="E363" s="34"/>
      <c r="F363" s="34"/>
      <c r="G363" s="34"/>
      <c r="H363" s="36"/>
      <c r="I363" s="36"/>
    </row>
    <row r="364" spans="2:11" x14ac:dyDescent="0.3">
      <c r="B364" s="456"/>
      <c r="C364" s="34"/>
      <c r="D364" s="34"/>
      <c r="E364" s="34"/>
      <c r="F364" s="34"/>
      <c r="G364" s="34"/>
      <c r="H364" s="36"/>
      <c r="I364" s="36"/>
    </row>
    <row r="365" spans="2:11" x14ac:dyDescent="0.3">
      <c r="B365" s="456"/>
      <c r="C365" s="34"/>
      <c r="D365" s="34"/>
      <c r="E365" s="34"/>
      <c r="F365" s="34"/>
      <c r="G365" s="34"/>
      <c r="H365" s="36"/>
      <c r="I365" s="36"/>
    </row>
    <row r="366" spans="2:11" x14ac:dyDescent="0.3">
      <c r="B366" s="456"/>
      <c r="C366" s="34"/>
      <c r="D366" s="34"/>
      <c r="E366" s="34"/>
      <c r="F366" s="34"/>
      <c r="G366" s="34"/>
      <c r="H366" s="36"/>
      <c r="I366" s="36"/>
    </row>
    <row r="367" spans="2:11" x14ac:dyDescent="0.3">
      <c r="B367" s="456"/>
      <c r="C367" s="34"/>
      <c r="D367" s="34"/>
      <c r="E367" s="34"/>
      <c r="F367" s="34"/>
      <c r="G367" s="34"/>
      <c r="H367" s="36"/>
      <c r="I367" s="36"/>
    </row>
    <row r="368" spans="2:11" x14ac:dyDescent="0.3">
      <c r="B368" s="456"/>
      <c r="C368" s="34"/>
      <c r="D368" s="34"/>
      <c r="E368" s="34"/>
      <c r="F368" s="34"/>
      <c r="G368" s="34"/>
      <c r="H368" s="36"/>
      <c r="I368" s="36"/>
    </row>
    <row r="369" spans="2:11" x14ac:dyDescent="0.3">
      <c r="B369" s="456"/>
      <c r="C369" s="34"/>
      <c r="D369" s="34"/>
      <c r="E369" s="34"/>
      <c r="F369" s="34"/>
      <c r="G369" s="34"/>
      <c r="H369" s="36"/>
      <c r="I369" s="36"/>
    </row>
    <row r="370" spans="2:11" x14ac:dyDescent="0.3">
      <c r="B370" s="456"/>
      <c r="C370" s="34"/>
      <c r="D370" s="34"/>
      <c r="E370" s="34"/>
      <c r="F370" s="34"/>
      <c r="G370" s="34"/>
      <c r="H370" s="36"/>
      <c r="I370" s="36"/>
    </row>
    <row r="371" spans="2:11" x14ac:dyDescent="0.3">
      <c r="B371" s="456"/>
      <c r="C371" s="34"/>
      <c r="D371" s="34"/>
      <c r="E371" s="34"/>
      <c r="F371" s="34"/>
      <c r="G371" s="34"/>
      <c r="H371" s="36"/>
      <c r="I371" s="36"/>
    </row>
    <row r="372" spans="2:11" x14ac:dyDescent="0.3">
      <c r="B372" s="44"/>
      <c r="C372" s="34"/>
      <c r="D372" s="34"/>
      <c r="E372" s="34"/>
      <c r="F372" s="34"/>
      <c r="G372" s="34"/>
      <c r="H372" s="36"/>
      <c r="I372" s="36"/>
    </row>
    <row r="373" spans="2:11" ht="23.4" x14ac:dyDescent="0.45">
      <c r="B373" s="684" t="s">
        <v>216</v>
      </c>
      <c r="C373" s="684"/>
      <c r="D373" s="684"/>
      <c r="E373" s="684"/>
      <c r="F373" s="684"/>
      <c r="G373" s="684"/>
      <c r="H373" s="684"/>
      <c r="I373" s="684"/>
      <c r="J373" s="684"/>
      <c r="K373" s="684"/>
    </row>
    <row r="374" spans="2:11" ht="15" thickBot="1" x14ac:dyDescent="0.35">
      <c r="B374" s="44"/>
      <c r="C374" s="40"/>
      <c r="D374" s="34"/>
      <c r="E374" s="34"/>
      <c r="F374" s="34"/>
      <c r="G374" s="34"/>
      <c r="H374" s="36"/>
      <c r="I374" s="36"/>
    </row>
    <row r="375" spans="2:11" ht="16.2" thickBot="1" x14ac:dyDescent="0.35">
      <c r="B375" s="2" t="s">
        <v>165</v>
      </c>
      <c r="C375" s="62" t="s">
        <v>158</v>
      </c>
      <c r="D375" s="63" t="s">
        <v>156</v>
      </c>
      <c r="E375" s="64" t="s">
        <v>103</v>
      </c>
      <c r="F375" s="49" t="s">
        <v>162</v>
      </c>
      <c r="G375" s="34"/>
      <c r="H375" s="36"/>
      <c r="I375" s="36"/>
    </row>
    <row r="376" spans="2:11" x14ac:dyDescent="0.3">
      <c r="C376" s="494" t="str">
        <f>'Stamdata - Smedeentreprise'!B37</f>
        <v>Erfaringstillæg smed</v>
      </c>
      <c r="D376" s="495">
        <f>'Stamdata - Smedeentreprise'!C37+1</f>
        <v>1.1000000000000001</v>
      </c>
      <c r="E376" s="496" t="s">
        <v>155</v>
      </c>
      <c r="F376" s="34" t="s">
        <v>163</v>
      </c>
      <c r="G376" s="34"/>
      <c r="H376" s="36"/>
      <c r="I376" s="36"/>
    </row>
    <row r="377" spans="2:11" x14ac:dyDescent="0.3">
      <c r="C377" s="67" t="str">
        <f>'Stamdata - Smedeentreprise'!B38</f>
        <v>Administrativt tillæg</v>
      </c>
      <c r="D377" s="493">
        <f>'Stamdata - Smedeentreprise'!C38+1</f>
        <v>1</v>
      </c>
      <c r="E377" s="68" t="s">
        <v>155</v>
      </c>
      <c r="F377" s="34" t="s">
        <v>164</v>
      </c>
      <c r="G377" s="34"/>
      <c r="H377" s="36"/>
      <c r="I377" s="36"/>
    </row>
    <row r="378" spans="2:11" x14ac:dyDescent="0.3">
      <c r="C378" s="67" t="str">
        <f>'Stamdata - Smedeentreprise'!B39</f>
        <v>Brugerdefineret tillæg #1</v>
      </c>
      <c r="D378" s="493">
        <f>'Stamdata - Smedeentreprise'!C39+1</f>
        <v>1</v>
      </c>
      <c r="E378" s="68" t="s">
        <v>155</v>
      </c>
      <c r="F378" s="34"/>
      <c r="G378" s="34"/>
      <c r="H378" s="36"/>
      <c r="I378" s="36"/>
    </row>
    <row r="379" spans="2:11" ht="15" thickBot="1" x14ac:dyDescent="0.35">
      <c r="C379" s="497" t="str">
        <f>'Stamdata - Smedeentreprise'!B40</f>
        <v>Brugerdefineret tillæg #2</v>
      </c>
      <c r="D379" s="501">
        <f>'Stamdata - Smedeentreprise'!C40+1</f>
        <v>1</v>
      </c>
      <c r="E379" s="69" t="s">
        <v>155</v>
      </c>
      <c r="F379" s="34"/>
      <c r="G379" s="34"/>
      <c r="H379" s="36"/>
      <c r="I379" s="36"/>
    </row>
    <row r="380" spans="2:11" ht="15" thickBot="1" x14ac:dyDescent="0.35">
      <c r="C380" s="498" t="s">
        <v>293</v>
      </c>
      <c r="D380" s="499">
        <f>PRODUCT(D376:D379)</f>
        <v>1.1000000000000001</v>
      </c>
      <c r="E380" s="500" t="s">
        <v>155</v>
      </c>
      <c r="F380" s="34"/>
      <c r="G380" s="34"/>
      <c r="H380" s="36"/>
      <c r="I380" s="36"/>
    </row>
    <row r="381" spans="2:11" x14ac:dyDescent="0.3">
      <c r="D381" s="48"/>
      <c r="F381" s="34"/>
      <c r="G381" s="34"/>
      <c r="H381" s="36"/>
      <c r="I381" s="36"/>
    </row>
    <row r="382" spans="2:11" ht="16.2" thickBot="1" x14ac:dyDescent="0.35">
      <c r="C382" s="35"/>
      <c r="D382" s="34"/>
      <c r="E382" s="34"/>
      <c r="F382" s="34"/>
      <c r="G382" s="34"/>
      <c r="H382" s="36"/>
      <c r="I382" s="36"/>
    </row>
    <row r="383" spans="2:11" ht="31.8" thickBot="1" x14ac:dyDescent="0.35">
      <c r="C383" s="335" t="s">
        <v>171</v>
      </c>
      <c r="D383" s="293" t="s">
        <v>457</v>
      </c>
      <c r="E383" s="293" t="s">
        <v>456</v>
      </c>
      <c r="F383" s="294" t="s">
        <v>103</v>
      </c>
      <c r="G383" s="34"/>
      <c r="H383" s="36"/>
      <c r="I383" s="36"/>
    </row>
    <row r="384" spans="2:11" x14ac:dyDescent="0.3">
      <c r="C384" s="295" t="s">
        <v>77</v>
      </c>
      <c r="D384" s="296">
        <f>'Stamdata - Smedeentreprise'!C100</f>
        <v>0</v>
      </c>
      <c r="E384" s="296">
        <f>'Stamdata - Smedeentreprise'!D100</f>
        <v>0</v>
      </c>
      <c r="F384" s="297" t="s">
        <v>124</v>
      </c>
    </row>
    <row r="385" spans="2:13" x14ac:dyDescent="0.3">
      <c r="C385" s="298" t="s">
        <v>78</v>
      </c>
      <c r="D385" s="299">
        <f>'Stamdata - Smedeentreprise'!C101</f>
        <v>0</v>
      </c>
      <c r="E385" s="299">
        <f>'Stamdata - Smedeentreprise'!D101</f>
        <v>0</v>
      </c>
      <c r="F385" s="300" t="s">
        <v>124</v>
      </c>
    </row>
    <row r="386" spans="2:13" x14ac:dyDescent="0.3">
      <c r="C386" s="376" t="s">
        <v>121</v>
      </c>
      <c r="D386" s="299">
        <f>'Stamdata - Smedeentreprise'!C102</f>
        <v>0</v>
      </c>
      <c r="E386" s="299">
        <f>'Stamdata - Smedeentreprise'!D102</f>
        <v>0</v>
      </c>
      <c r="F386" s="300" t="s">
        <v>124</v>
      </c>
    </row>
    <row r="387" spans="2:13" x14ac:dyDescent="0.3">
      <c r="C387" s="376" t="s">
        <v>122</v>
      </c>
      <c r="D387" s="299">
        <f>'Stamdata - Smedeentreprise'!C103</f>
        <v>0</v>
      </c>
      <c r="E387" s="299">
        <f>'Stamdata - Smedeentreprise'!D103</f>
        <v>0</v>
      </c>
      <c r="F387" s="300" t="s">
        <v>124</v>
      </c>
    </row>
    <row r="388" spans="2:13" x14ac:dyDescent="0.3">
      <c r="C388" s="376" t="s">
        <v>123</v>
      </c>
      <c r="D388" s="299">
        <f>'Stamdata - Smedeentreprise'!C104</f>
        <v>0</v>
      </c>
      <c r="E388" s="299">
        <f>'Stamdata - Smedeentreprise'!D104</f>
        <v>0</v>
      </c>
      <c r="F388" s="300" t="s">
        <v>124</v>
      </c>
    </row>
    <row r="389" spans="2:13" ht="15" thickBot="1" x14ac:dyDescent="0.35">
      <c r="C389" s="377" t="s">
        <v>172</v>
      </c>
      <c r="D389" s="336">
        <f>'Stamdata - Smedeentreprise'!C105</f>
        <v>0</v>
      </c>
      <c r="E389" s="336">
        <f>'Stamdata - Smedeentreprise'!D105</f>
        <v>0</v>
      </c>
      <c r="F389" s="337" t="s">
        <v>124</v>
      </c>
    </row>
    <row r="390" spans="2:13" ht="15" thickBot="1" x14ac:dyDescent="0.35">
      <c r="C390" s="338" t="s">
        <v>139</v>
      </c>
      <c r="D390" s="339">
        <f>'Stamdata - Smedeentreprise'!C106</f>
        <v>0</v>
      </c>
      <c r="E390" s="339">
        <f>'Stamdata - Smedeentreprise'!D106</f>
        <v>0</v>
      </c>
      <c r="F390" s="340" t="s">
        <v>124</v>
      </c>
    </row>
    <row r="391" spans="2:13" x14ac:dyDescent="0.3">
      <c r="B391" s="44"/>
      <c r="C391" s="40"/>
      <c r="D391" s="34"/>
      <c r="E391" s="34"/>
      <c r="F391" s="34"/>
      <c r="G391" s="34"/>
      <c r="H391" s="36"/>
      <c r="I391" s="36"/>
    </row>
    <row r="392" spans="2:13" ht="15" thickBot="1" x14ac:dyDescent="0.35">
      <c r="B392" s="44"/>
      <c r="C392" s="70" t="s">
        <v>102</v>
      </c>
      <c r="D392" s="70" t="s">
        <v>103</v>
      </c>
      <c r="E392" s="70" t="s">
        <v>109</v>
      </c>
      <c r="F392" s="70" t="s">
        <v>99</v>
      </c>
      <c r="G392" s="70" t="s">
        <v>100</v>
      </c>
      <c r="H392" s="70" t="s">
        <v>101</v>
      </c>
      <c r="I392" s="70" t="s">
        <v>104</v>
      </c>
      <c r="J392" s="70" t="s">
        <v>106</v>
      </c>
      <c r="K392" s="70" t="s">
        <v>105</v>
      </c>
    </row>
    <row r="393" spans="2:13" x14ac:dyDescent="0.3">
      <c r="B393" s="44"/>
      <c r="C393" s="286" t="s">
        <v>107</v>
      </c>
      <c r="D393" s="329" t="s">
        <v>76</v>
      </c>
      <c r="E393" s="330">
        <f>'Stamdata - Smedeentreprise'!D110</f>
        <v>0</v>
      </c>
      <c r="F393" s="73">
        <f>'Stamdata - Smedeentreprise'!E110*$D$380</f>
        <v>0</v>
      </c>
      <c r="G393" s="73">
        <f>'Stamdata - Smedeentreprise'!F110*$D$380</f>
        <v>0</v>
      </c>
      <c r="H393" s="73">
        <f>'Stamdata - Smedeentreprise'!G110*$D$380</f>
        <v>0</v>
      </c>
      <c r="I393" s="73">
        <f>'Stamdata - Smedeentreprise'!H110*$D$380</f>
        <v>0</v>
      </c>
      <c r="J393" s="73">
        <f>'Stamdata - Smedeentreprise'!I110*$D$380</f>
        <v>0</v>
      </c>
      <c r="K393" s="73">
        <f>'Stamdata - Smedeentreprise'!J110*$D$380</f>
        <v>0</v>
      </c>
      <c r="M393" s="1" t="s">
        <v>203</v>
      </c>
    </row>
    <row r="394" spans="2:13" x14ac:dyDescent="0.3">
      <c r="B394" s="457"/>
      <c r="C394" s="288" t="s">
        <v>108</v>
      </c>
      <c r="D394" s="332" t="s">
        <v>76</v>
      </c>
      <c r="E394" s="333">
        <f>'Stamdata - Smedeentreprise'!D111</f>
        <v>0</v>
      </c>
      <c r="F394" s="73">
        <f>'Stamdata - Smedeentreprise'!E111*$D$380</f>
        <v>0</v>
      </c>
      <c r="G394" s="73">
        <f>'Stamdata - Smedeentreprise'!F111*$D$380</f>
        <v>0</v>
      </c>
      <c r="H394" s="73">
        <f>'Stamdata - Smedeentreprise'!G111*$D$380</f>
        <v>0</v>
      </c>
      <c r="I394" s="73">
        <f>'Stamdata - Smedeentreprise'!H111*$D$380</f>
        <v>0</v>
      </c>
      <c r="J394" s="73">
        <f>'Stamdata - Smedeentreprise'!I111*$D$380</f>
        <v>0</v>
      </c>
      <c r="K394" s="73">
        <f>'Stamdata - Smedeentreprise'!J111*$D$380</f>
        <v>0</v>
      </c>
    </row>
    <row r="395" spans="2:13" x14ac:dyDescent="0.3">
      <c r="B395" s="457"/>
      <c r="C395" s="288" t="s">
        <v>516</v>
      </c>
      <c r="D395" s="459" t="s">
        <v>76</v>
      </c>
      <c r="E395" s="460">
        <f>'Stamdata - Smedeentreprise'!D112</f>
        <v>0</v>
      </c>
      <c r="F395" s="73">
        <f>'Stamdata - Smedeentreprise'!E112*$D$380</f>
        <v>0</v>
      </c>
      <c r="G395" s="73">
        <f>'Stamdata - Smedeentreprise'!F112*$D$380</f>
        <v>0</v>
      </c>
      <c r="H395" s="73">
        <f>'Stamdata - Smedeentreprise'!G112*$D$380</f>
        <v>0</v>
      </c>
      <c r="I395" s="73">
        <f>'Stamdata - Smedeentreprise'!H112*$D$380</f>
        <v>0</v>
      </c>
      <c r="J395" s="73">
        <f>'Stamdata - Smedeentreprise'!I112*$D$380</f>
        <v>0</v>
      </c>
      <c r="K395" s="73">
        <f>'Stamdata - Smedeentreprise'!J112*$D$380</f>
        <v>0</v>
      </c>
    </row>
    <row r="396" spans="2:13" x14ac:dyDescent="0.3">
      <c r="B396" s="44"/>
      <c r="C396" s="288" t="s">
        <v>530</v>
      </c>
      <c r="D396" s="459" t="s">
        <v>76</v>
      </c>
      <c r="E396" s="460">
        <f>'Stamdata - Smedeentreprise'!D113</f>
        <v>0</v>
      </c>
      <c r="F396" s="73">
        <f>'Stamdata - Smedeentreprise'!E113*$D$380</f>
        <v>0</v>
      </c>
      <c r="G396" s="73">
        <f>'Stamdata - Smedeentreprise'!F113*$D$380</f>
        <v>0</v>
      </c>
      <c r="H396" s="73">
        <f>'Stamdata - Smedeentreprise'!G113*$D$380</f>
        <v>0</v>
      </c>
      <c r="I396" s="73">
        <f>'Stamdata - Smedeentreprise'!H113*$D$380</f>
        <v>0</v>
      </c>
      <c r="J396" s="73">
        <f>'Stamdata - Smedeentreprise'!I113*$D$380</f>
        <v>0</v>
      </c>
      <c r="K396" s="73">
        <f>'Stamdata - Smedeentreprise'!J113*$D$380</f>
        <v>0</v>
      </c>
    </row>
    <row r="397" spans="2:13" ht="15" thickBot="1" x14ac:dyDescent="0.35">
      <c r="B397" s="44"/>
      <c r="C397" s="71"/>
      <c r="D397" s="34"/>
      <c r="E397" s="34"/>
      <c r="F397" s="34"/>
      <c r="G397" s="34"/>
      <c r="H397" s="36"/>
      <c r="I397" s="36"/>
    </row>
    <row r="398" spans="2:13" ht="15.75" customHeight="1" x14ac:dyDescent="0.3">
      <c r="B398" s="44"/>
      <c r="C398" s="74"/>
      <c r="D398" s="676" t="s">
        <v>174</v>
      </c>
      <c r="E398" s="676"/>
      <c r="F398" s="676"/>
      <c r="G398" s="676"/>
      <c r="H398" s="676" t="s">
        <v>472</v>
      </c>
      <c r="I398" s="676"/>
      <c r="J398" s="676"/>
      <c r="K398" s="677"/>
    </row>
    <row r="399" spans="2:13" ht="15" thickBot="1" x14ac:dyDescent="0.35">
      <c r="B399" s="44"/>
      <c r="C399" s="78" t="s">
        <v>173</v>
      </c>
      <c r="D399" s="504" t="s">
        <v>176</v>
      </c>
      <c r="E399" s="504" t="s">
        <v>175</v>
      </c>
      <c r="F399" s="504" t="s">
        <v>177</v>
      </c>
      <c r="G399" s="504" t="s">
        <v>178</v>
      </c>
      <c r="H399" s="342" t="s">
        <v>473</v>
      </c>
      <c r="I399" s="342" t="s">
        <v>474</v>
      </c>
      <c r="J399" s="342" t="s">
        <v>475</v>
      </c>
      <c r="K399" s="343" t="s">
        <v>476</v>
      </c>
    </row>
    <row r="400" spans="2:13" x14ac:dyDescent="0.3">
      <c r="B400" s="44"/>
      <c r="C400" s="502" t="s">
        <v>477</v>
      </c>
      <c r="D400" s="76" t="str">
        <f>'Stamdata - Smedeentreprise'!C121</f>
        <v>kr./stk</v>
      </c>
      <c r="E400" s="76" t="str">
        <f>'Stamdata - Smedeentreprise'!D121</f>
        <v>Inkl. I Etablering</v>
      </c>
      <c r="F400" s="77">
        <f>'Stamdata - Smedeentreprise'!E121</f>
        <v>0</v>
      </c>
      <c r="G400" s="77">
        <f>'Stamdata - Smedeentreprise'!F121</f>
        <v>0</v>
      </c>
      <c r="H400" s="118" t="str">
        <f>'Stamdata - Smedeentreprise'!G121</f>
        <v>kr./lbm</v>
      </c>
      <c r="I400" s="77">
        <f>'Stamdata - Smedeentreprise'!H121</f>
        <v>0</v>
      </c>
      <c r="J400" s="77">
        <f>'Stamdata - Smedeentreprise'!I121</f>
        <v>0</v>
      </c>
      <c r="K400" s="77">
        <f>'Stamdata - Smedeentreprise'!J121</f>
        <v>0</v>
      </c>
    </row>
    <row r="401" spans="2:11" x14ac:dyDescent="0.3">
      <c r="B401" s="457"/>
      <c r="C401" s="502" t="s">
        <v>511</v>
      </c>
      <c r="D401" s="76" t="str">
        <f>'Stamdata - Smedeentreprise'!C122</f>
        <v>kr./stk</v>
      </c>
      <c r="E401" s="76" t="str">
        <f>'Stamdata - Smedeentreprise'!D122</f>
        <v>Inkl. I Etablering</v>
      </c>
      <c r="F401" s="77">
        <f>'Stamdata - Smedeentreprise'!E122</f>
        <v>0</v>
      </c>
      <c r="G401" s="77">
        <f>'Stamdata - Smedeentreprise'!F122</f>
        <v>0</v>
      </c>
      <c r="H401" s="118" t="str">
        <f>'Stamdata - Smedeentreprise'!G122</f>
        <v>kr./lbm</v>
      </c>
      <c r="I401" s="77">
        <f>'Stamdata - Smedeentreprise'!H122</f>
        <v>0</v>
      </c>
      <c r="J401" s="77">
        <f>'Stamdata - Smedeentreprise'!I122</f>
        <v>0</v>
      </c>
      <c r="K401" s="77">
        <f>'Stamdata - Smedeentreprise'!J122</f>
        <v>0</v>
      </c>
    </row>
    <row r="402" spans="2:11" x14ac:dyDescent="0.3">
      <c r="B402" s="44"/>
      <c r="C402" s="503" t="s">
        <v>63</v>
      </c>
      <c r="D402" s="72" t="s">
        <v>179</v>
      </c>
      <c r="E402" s="76" t="str">
        <f>'Stamdata - Smedeentreprise'!D123</f>
        <v>Inkl. I Etablering</v>
      </c>
      <c r="F402" s="77">
        <f>'Stamdata - Smedeentreprise'!E123</f>
        <v>0</v>
      </c>
      <c r="G402" s="77">
        <f>'Stamdata - Smedeentreprise'!F123</f>
        <v>0</v>
      </c>
      <c r="H402" s="118" t="str">
        <f>'Stamdata - Smedeentreprise'!G123</f>
        <v>kr./lbm</v>
      </c>
      <c r="I402" s="77">
        <f>'Stamdata - Smedeentreprise'!H123</f>
        <v>0</v>
      </c>
      <c r="J402" s="77">
        <f>'Stamdata - Smedeentreprise'!I123</f>
        <v>0</v>
      </c>
      <c r="K402" s="77">
        <f>'Stamdata - Smedeentreprise'!J123</f>
        <v>0</v>
      </c>
    </row>
    <row r="403" spans="2:11" x14ac:dyDescent="0.3">
      <c r="B403" s="44"/>
      <c r="C403" s="503" t="s">
        <v>512</v>
      </c>
      <c r="D403" s="72" t="s">
        <v>179</v>
      </c>
      <c r="E403" s="76" t="str">
        <f>'Stamdata - Smedeentreprise'!D124</f>
        <v>Inkl. I Etablering</v>
      </c>
      <c r="F403" s="77">
        <f>'Stamdata - Smedeentreprise'!E124</f>
        <v>0</v>
      </c>
      <c r="G403" s="77">
        <f>'Stamdata - Smedeentreprise'!F124</f>
        <v>0</v>
      </c>
      <c r="H403" s="118" t="str">
        <f>'Stamdata - Smedeentreprise'!G124</f>
        <v>kr./lbm</v>
      </c>
      <c r="I403" s="77">
        <f>'Stamdata - Smedeentreprise'!H124</f>
        <v>0</v>
      </c>
      <c r="J403" s="77">
        <f>'Stamdata - Smedeentreprise'!I124</f>
        <v>0</v>
      </c>
      <c r="K403" s="77">
        <f>'Stamdata - Smedeentreprise'!J124</f>
        <v>0</v>
      </c>
    </row>
    <row r="404" spans="2:11" x14ac:dyDescent="0.3">
      <c r="B404" s="44"/>
      <c r="C404" s="503" t="s">
        <v>513</v>
      </c>
      <c r="D404" s="72" t="s">
        <v>179</v>
      </c>
      <c r="E404" s="76" t="str">
        <f>'Stamdata - Smedeentreprise'!D125</f>
        <v>Inkl. I Etablering</v>
      </c>
      <c r="F404" s="77">
        <f>'Stamdata - Smedeentreprise'!E125</f>
        <v>0</v>
      </c>
      <c r="G404" s="77">
        <f>'Stamdata - Smedeentreprise'!F125</f>
        <v>0</v>
      </c>
      <c r="H404" s="118" t="str">
        <f>'Stamdata - Smedeentreprise'!G125</f>
        <v>kr./lbm</v>
      </c>
      <c r="I404" s="77">
        <f>'Stamdata - Smedeentreprise'!H125</f>
        <v>0</v>
      </c>
      <c r="J404" s="77">
        <f>'Stamdata - Smedeentreprise'!I125</f>
        <v>0</v>
      </c>
      <c r="K404" s="77">
        <f>'Stamdata - Smedeentreprise'!J125</f>
        <v>0</v>
      </c>
    </row>
    <row r="405" spans="2:11" x14ac:dyDescent="0.3">
      <c r="B405" s="44"/>
      <c r="C405" s="503" t="s">
        <v>514</v>
      </c>
      <c r="D405" s="72" t="s">
        <v>179</v>
      </c>
      <c r="E405" s="76" t="str">
        <f>'Stamdata - Smedeentreprise'!D126</f>
        <v>Inkl. I Etablering</v>
      </c>
      <c r="F405" s="77">
        <f>'Stamdata - Smedeentreprise'!E126</f>
        <v>0</v>
      </c>
      <c r="G405" s="77">
        <f>'Stamdata - Smedeentreprise'!F126</f>
        <v>0</v>
      </c>
      <c r="H405" s="118" t="str">
        <f>'Stamdata - Smedeentreprise'!G126</f>
        <v>kr./lbm</v>
      </c>
      <c r="I405" s="77">
        <f>'Stamdata - Smedeentreprise'!H126</f>
        <v>0</v>
      </c>
      <c r="J405" s="77">
        <f>'Stamdata - Smedeentreprise'!I126</f>
        <v>0</v>
      </c>
      <c r="K405" s="77">
        <f>'Stamdata - Smedeentreprise'!J126</f>
        <v>0</v>
      </c>
    </row>
    <row r="406" spans="2:11" x14ac:dyDescent="0.3">
      <c r="B406" s="44"/>
      <c r="C406" s="503" t="s">
        <v>515</v>
      </c>
      <c r="D406" s="72" t="s">
        <v>179</v>
      </c>
      <c r="E406" s="76" t="str">
        <f>'Stamdata - Smedeentreprise'!D127</f>
        <v>Inkl. I Etablering</v>
      </c>
      <c r="F406" s="77">
        <f>'Stamdata - Smedeentreprise'!E127</f>
        <v>0</v>
      </c>
      <c r="G406" s="77">
        <f>'Stamdata - Smedeentreprise'!F127</f>
        <v>0</v>
      </c>
      <c r="H406" s="118" t="str">
        <f>'Stamdata - Smedeentreprise'!G127</f>
        <v>kr./lbm</v>
      </c>
      <c r="I406" s="77">
        <f>'Stamdata - Smedeentreprise'!H127</f>
        <v>0</v>
      </c>
      <c r="J406" s="77">
        <f>'Stamdata - Smedeentreprise'!I127</f>
        <v>0</v>
      </c>
      <c r="K406" s="77">
        <f>'Stamdata - Smedeentreprise'!J127</f>
        <v>0</v>
      </c>
    </row>
    <row r="407" spans="2:11" x14ac:dyDescent="0.3">
      <c r="B407" s="44"/>
      <c r="C407" s="344" t="s">
        <v>497</v>
      </c>
      <c r="D407" s="72" t="s">
        <v>179</v>
      </c>
      <c r="E407" s="76" t="str">
        <f>'Stamdata - Smedeentreprise'!D128</f>
        <v>Inkl. I Etablering</v>
      </c>
      <c r="F407" s="77">
        <f>'Stamdata - Smedeentreprise'!E128</f>
        <v>0</v>
      </c>
      <c r="G407" s="77">
        <f>'Stamdata - Smedeentreprise'!F128</f>
        <v>0</v>
      </c>
      <c r="H407" s="118" t="str">
        <f>'Stamdata - Smedeentreprise'!G128</f>
        <v>kr./lbm</v>
      </c>
      <c r="I407" s="77">
        <f>'Stamdata - Smedeentreprise'!H128</f>
        <v>0</v>
      </c>
      <c r="J407" s="77">
        <f>'Stamdata - Smedeentreprise'!I128</f>
        <v>0</v>
      </c>
      <c r="K407" s="77">
        <f>'Stamdata - Smedeentreprise'!J128</f>
        <v>0</v>
      </c>
    </row>
    <row r="408" spans="2:11" x14ac:dyDescent="0.3">
      <c r="B408" s="44"/>
      <c r="C408" s="344" t="s">
        <v>498</v>
      </c>
      <c r="D408" s="72" t="s">
        <v>179</v>
      </c>
      <c r="E408" s="76" t="str">
        <f>'Stamdata - Smedeentreprise'!D129</f>
        <v>Inkl. I Etablering</v>
      </c>
      <c r="F408" s="77">
        <f>'Stamdata - Smedeentreprise'!E129</f>
        <v>0</v>
      </c>
      <c r="G408" s="77">
        <f>'Stamdata - Smedeentreprise'!F129</f>
        <v>0</v>
      </c>
      <c r="H408" s="118" t="str">
        <f>'Stamdata - Smedeentreprise'!G129</f>
        <v>kr./lbm</v>
      </c>
      <c r="I408" s="77">
        <f>'Stamdata - Smedeentreprise'!H129</f>
        <v>0</v>
      </c>
      <c r="J408" s="77">
        <f>'Stamdata - Smedeentreprise'!I129</f>
        <v>0</v>
      </c>
      <c r="K408" s="77">
        <f>'Stamdata - Smedeentreprise'!J129</f>
        <v>0</v>
      </c>
    </row>
    <row r="409" spans="2:11" x14ac:dyDescent="0.3">
      <c r="B409" s="44"/>
      <c r="C409" s="344" t="s">
        <v>499</v>
      </c>
      <c r="D409" s="72" t="s">
        <v>179</v>
      </c>
      <c r="E409" s="76" t="str">
        <f>'Stamdata - Smedeentreprise'!D130</f>
        <v>Inkl. I Etablering</v>
      </c>
      <c r="F409" s="77">
        <f>'Stamdata - Smedeentreprise'!E130</f>
        <v>0</v>
      </c>
      <c r="G409" s="77">
        <f>'Stamdata - Smedeentreprise'!F130</f>
        <v>0</v>
      </c>
      <c r="H409" s="118" t="str">
        <f>'Stamdata - Smedeentreprise'!G130</f>
        <v>kr./lbm</v>
      </c>
      <c r="I409" s="77">
        <f>'Stamdata - Smedeentreprise'!H130</f>
        <v>0</v>
      </c>
      <c r="J409" s="77">
        <f>'Stamdata - Smedeentreprise'!I130</f>
        <v>0</v>
      </c>
      <c r="K409" s="77">
        <f>'Stamdata - Smedeentreprise'!J130</f>
        <v>0</v>
      </c>
    </row>
    <row r="410" spans="2:11" x14ac:dyDescent="0.3">
      <c r="B410" s="44"/>
      <c r="C410" s="344" t="s">
        <v>500</v>
      </c>
      <c r="D410" s="72" t="s">
        <v>179</v>
      </c>
      <c r="E410" s="76" t="str">
        <f>'Stamdata - Smedeentreprise'!D131</f>
        <v>Inkl. I Etablering</v>
      </c>
      <c r="F410" s="77">
        <f>'Stamdata - Smedeentreprise'!E131</f>
        <v>0</v>
      </c>
      <c r="G410" s="77">
        <f>'Stamdata - Smedeentreprise'!F131</f>
        <v>0</v>
      </c>
      <c r="H410" s="118" t="str">
        <f>'Stamdata - Smedeentreprise'!G131</f>
        <v>kr./lbm</v>
      </c>
      <c r="I410" s="77">
        <f>'Stamdata - Smedeentreprise'!H131</f>
        <v>0</v>
      </c>
      <c r="J410" s="77">
        <f>'Stamdata - Smedeentreprise'!I131</f>
        <v>0</v>
      </c>
      <c r="K410" s="77">
        <f>'Stamdata - Smedeentreprise'!J131</f>
        <v>0</v>
      </c>
    </row>
    <row r="411" spans="2:11" x14ac:dyDescent="0.3">
      <c r="B411" s="44"/>
      <c r="C411" s="344" t="s">
        <v>501</v>
      </c>
      <c r="D411" s="72" t="s">
        <v>179</v>
      </c>
      <c r="E411" s="76" t="str">
        <f>'Stamdata - Smedeentreprise'!D132</f>
        <v>Inkl. I Etablering</v>
      </c>
      <c r="F411" s="77">
        <f>'Stamdata - Smedeentreprise'!E132</f>
        <v>0</v>
      </c>
      <c r="G411" s="77">
        <f>'Stamdata - Smedeentreprise'!F132</f>
        <v>0</v>
      </c>
      <c r="H411" s="118" t="str">
        <f>'Stamdata - Smedeentreprise'!G132</f>
        <v>kr./lbm</v>
      </c>
      <c r="I411" s="77">
        <f>'Stamdata - Smedeentreprise'!H132</f>
        <v>0</v>
      </c>
      <c r="J411" s="77">
        <f>'Stamdata - Smedeentreprise'!I132</f>
        <v>0</v>
      </c>
      <c r="K411" s="77">
        <f>'Stamdata - Smedeentreprise'!J132</f>
        <v>0</v>
      </c>
    </row>
    <row r="412" spans="2:11" x14ac:dyDescent="0.3">
      <c r="B412" s="44"/>
      <c r="C412" s="344" t="s">
        <v>502</v>
      </c>
      <c r="D412" s="72" t="s">
        <v>179</v>
      </c>
      <c r="E412" s="76" t="str">
        <f>'Stamdata - Smedeentreprise'!D133</f>
        <v>Inkl. I Etablering</v>
      </c>
      <c r="F412" s="77">
        <f>'Stamdata - Smedeentreprise'!E133</f>
        <v>0</v>
      </c>
      <c r="G412" s="77">
        <f>'Stamdata - Smedeentreprise'!F133</f>
        <v>0</v>
      </c>
      <c r="H412" s="118" t="str">
        <f>'Stamdata - Smedeentreprise'!G133</f>
        <v>kr./lbm</v>
      </c>
      <c r="I412" s="77">
        <f>'Stamdata - Smedeentreprise'!H133</f>
        <v>0</v>
      </c>
      <c r="J412" s="77">
        <f>'Stamdata - Smedeentreprise'!I133</f>
        <v>0</v>
      </c>
      <c r="K412" s="77">
        <f>'Stamdata - Smedeentreprise'!J133</f>
        <v>0</v>
      </c>
    </row>
    <row r="413" spans="2:11" x14ac:dyDescent="0.3">
      <c r="B413" s="44"/>
      <c r="C413" s="344" t="s">
        <v>503</v>
      </c>
      <c r="D413" s="72" t="s">
        <v>179</v>
      </c>
      <c r="E413" s="76" t="str">
        <f>'Stamdata - Smedeentreprise'!D134</f>
        <v>Inkl. I Etablering</v>
      </c>
      <c r="F413" s="77">
        <f>'Stamdata - Smedeentreprise'!E134</f>
        <v>0</v>
      </c>
      <c r="G413" s="77">
        <f>'Stamdata - Smedeentreprise'!F134</f>
        <v>0</v>
      </c>
      <c r="H413" s="118" t="str">
        <f>'Stamdata - Smedeentreprise'!G134</f>
        <v>kr./lbm</v>
      </c>
      <c r="I413" s="77">
        <f>'Stamdata - Smedeentreprise'!H134</f>
        <v>0</v>
      </c>
      <c r="J413" s="77">
        <f>'Stamdata - Smedeentreprise'!I134</f>
        <v>0</v>
      </c>
      <c r="K413" s="77">
        <f>'Stamdata - Smedeentreprise'!J134</f>
        <v>0</v>
      </c>
    </row>
    <row r="414" spans="2:11" x14ac:dyDescent="0.3">
      <c r="B414" s="44"/>
      <c r="C414" s="344" t="s">
        <v>504</v>
      </c>
      <c r="D414" s="72" t="s">
        <v>179</v>
      </c>
      <c r="E414" s="76" t="str">
        <f>'Stamdata - Smedeentreprise'!D135</f>
        <v>Inkl. I Etablering</v>
      </c>
      <c r="F414" s="77">
        <f>'Stamdata - Smedeentreprise'!E135</f>
        <v>0</v>
      </c>
      <c r="G414" s="77">
        <f>'Stamdata - Smedeentreprise'!F135</f>
        <v>0</v>
      </c>
      <c r="H414" s="118" t="str">
        <f>'Stamdata - Smedeentreprise'!G135</f>
        <v>kr./lbm</v>
      </c>
      <c r="I414" s="77">
        <f>'Stamdata - Smedeentreprise'!H135</f>
        <v>0</v>
      </c>
      <c r="J414" s="77">
        <f>'Stamdata - Smedeentreprise'!I135</f>
        <v>0</v>
      </c>
      <c r="K414" s="77">
        <f>'Stamdata - Smedeentreprise'!J135</f>
        <v>0</v>
      </c>
    </row>
    <row r="415" spans="2:11" x14ac:dyDescent="0.3">
      <c r="B415" s="44"/>
      <c r="C415" s="344" t="s">
        <v>505</v>
      </c>
      <c r="D415" s="72" t="s">
        <v>179</v>
      </c>
      <c r="E415" s="76" t="str">
        <f>'Stamdata - Smedeentreprise'!D136</f>
        <v>Inkl. I Etablering</v>
      </c>
      <c r="F415" s="77">
        <f>'Stamdata - Smedeentreprise'!E136</f>
        <v>0</v>
      </c>
      <c r="G415" s="77">
        <f>'Stamdata - Smedeentreprise'!F136</f>
        <v>0</v>
      </c>
      <c r="H415" s="118" t="str">
        <f>'Stamdata - Smedeentreprise'!G136</f>
        <v>kr./lbm</v>
      </c>
      <c r="I415" s="77">
        <f>'Stamdata - Smedeentreprise'!H136</f>
        <v>0</v>
      </c>
      <c r="J415" s="77">
        <f>'Stamdata - Smedeentreprise'!I136</f>
        <v>0</v>
      </c>
      <c r="K415" s="77">
        <f>'Stamdata - Smedeentreprise'!J136</f>
        <v>0</v>
      </c>
    </row>
    <row r="416" spans="2:11" x14ac:dyDescent="0.3">
      <c r="B416" s="44"/>
      <c r="C416" s="344" t="s">
        <v>506</v>
      </c>
      <c r="D416" s="72" t="s">
        <v>179</v>
      </c>
      <c r="E416" s="76" t="str">
        <f>'Stamdata - Smedeentreprise'!D137</f>
        <v>Inkl. I Etablering</v>
      </c>
      <c r="F416" s="77">
        <f>'Stamdata - Smedeentreprise'!E137</f>
        <v>0</v>
      </c>
      <c r="G416" s="77">
        <f>'Stamdata - Smedeentreprise'!F137</f>
        <v>0</v>
      </c>
      <c r="H416" s="118" t="str">
        <f>'Stamdata - Smedeentreprise'!G137</f>
        <v>kr./lbm</v>
      </c>
      <c r="I416" s="77">
        <f>'Stamdata - Smedeentreprise'!H137</f>
        <v>0</v>
      </c>
      <c r="J416" s="77">
        <f>'Stamdata - Smedeentreprise'!I137</f>
        <v>0</v>
      </c>
      <c r="K416" s="77">
        <f>'Stamdata - Smedeentreprise'!J137</f>
        <v>0</v>
      </c>
    </row>
    <row r="417" spans="2:11" x14ac:dyDescent="0.3">
      <c r="B417" s="457"/>
      <c r="C417" s="467" t="s">
        <v>507</v>
      </c>
      <c r="D417" s="72" t="s">
        <v>179</v>
      </c>
      <c r="E417" s="76" t="str">
        <f>'Stamdata - Smedeentreprise'!D138</f>
        <v>Inkl. I Etablering</v>
      </c>
      <c r="F417" s="77">
        <f>'Stamdata - Smedeentreprise'!E138</f>
        <v>0</v>
      </c>
      <c r="G417" s="77">
        <f>'Stamdata - Smedeentreprise'!F138</f>
        <v>0</v>
      </c>
      <c r="H417" s="118" t="str">
        <f>'Stamdata - Smedeentreprise'!G138</f>
        <v>kr./lbm</v>
      </c>
      <c r="I417" s="77">
        <f>'Stamdata - Smedeentreprise'!H138</f>
        <v>0</v>
      </c>
      <c r="J417" s="77">
        <f>'Stamdata - Smedeentreprise'!I138</f>
        <v>0</v>
      </c>
      <c r="K417" s="77">
        <f>'Stamdata - Smedeentreprise'!J138</f>
        <v>0</v>
      </c>
    </row>
    <row r="418" spans="2:11" x14ac:dyDescent="0.3">
      <c r="B418" s="457"/>
      <c r="C418" s="467" t="s">
        <v>508</v>
      </c>
      <c r="D418" s="72" t="s">
        <v>179</v>
      </c>
      <c r="E418" s="76" t="str">
        <f>'Stamdata - Smedeentreprise'!D139</f>
        <v>Inkl. I Etablering</v>
      </c>
      <c r="F418" s="77">
        <f>'Stamdata - Smedeentreprise'!E139</f>
        <v>0</v>
      </c>
      <c r="G418" s="77">
        <f>'Stamdata - Smedeentreprise'!F139</f>
        <v>0</v>
      </c>
      <c r="H418" s="118" t="str">
        <f>'Stamdata - Smedeentreprise'!G139</f>
        <v>kr./lbm</v>
      </c>
      <c r="I418" s="77">
        <f>'Stamdata - Smedeentreprise'!H139</f>
        <v>0</v>
      </c>
      <c r="J418" s="77">
        <f>'Stamdata - Smedeentreprise'!I139</f>
        <v>0</v>
      </c>
      <c r="K418" s="77">
        <f>'Stamdata - Smedeentreprise'!J139</f>
        <v>0</v>
      </c>
    </row>
    <row r="419" spans="2:11" x14ac:dyDescent="0.3">
      <c r="B419" s="457"/>
      <c r="C419" s="467" t="s">
        <v>509</v>
      </c>
      <c r="D419" s="72" t="s">
        <v>179</v>
      </c>
      <c r="E419" s="76" t="str">
        <f>'Stamdata - Smedeentreprise'!D140</f>
        <v>Inkl. I Etablering</v>
      </c>
      <c r="F419" s="77">
        <f>'Stamdata - Smedeentreprise'!E140</f>
        <v>0</v>
      </c>
      <c r="G419" s="77">
        <f>'Stamdata - Smedeentreprise'!F140</f>
        <v>0</v>
      </c>
      <c r="H419" s="118" t="str">
        <f>'Stamdata - Smedeentreprise'!G140</f>
        <v>kr./lbm</v>
      </c>
      <c r="I419" s="77">
        <f>'Stamdata - Smedeentreprise'!H140</f>
        <v>0</v>
      </c>
      <c r="J419" s="77">
        <f>'Stamdata - Smedeentreprise'!I140</f>
        <v>0</v>
      </c>
      <c r="K419" s="77">
        <f>'Stamdata - Smedeentreprise'!J140</f>
        <v>0</v>
      </c>
    </row>
    <row r="420" spans="2:11" ht="15" thickBot="1" x14ac:dyDescent="0.35">
      <c r="B420" s="44"/>
      <c r="C420" s="345" t="s">
        <v>510</v>
      </c>
      <c r="D420" s="75" t="s">
        <v>179</v>
      </c>
      <c r="E420" s="76" t="str">
        <f>'Stamdata - Smedeentreprise'!D141</f>
        <v>Inkl. I Etablering</v>
      </c>
      <c r="F420" s="77">
        <f>'Stamdata - Smedeentreprise'!E141</f>
        <v>0</v>
      </c>
      <c r="G420" s="77">
        <f>'Stamdata - Smedeentreprise'!F141</f>
        <v>0</v>
      </c>
      <c r="H420" s="118" t="str">
        <f>'Stamdata - Smedeentreprise'!G141</f>
        <v>kr./lbm</v>
      </c>
      <c r="I420" s="77">
        <f>'Stamdata - Smedeentreprise'!H141</f>
        <v>0</v>
      </c>
      <c r="J420" s="77">
        <f>'Stamdata - Smedeentreprise'!I141</f>
        <v>0</v>
      </c>
      <c r="K420" s="77">
        <f>'Stamdata - Smedeentreprise'!J141</f>
        <v>0</v>
      </c>
    </row>
    <row r="421" spans="2:11" x14ac:dyDescent="0.3">
      <c r="B421" s="44"/>
      <c r="C421" s="71"/>
      <c r="D421" s="34"/>
      <c r="E421" s="34"/>
      <c r="F421" s="34"/>
      <c r="G421" s="34"/>
      <c r="H421" s="36"/>
      <c r="I421" s="36"/>
    </row>
    <row r="422" spans="2:11" x14ac:dyDescent="0.3">
      <c r="B422" s="44"/>
      <c r="C422" s="71"/>
      <c r="D422" s="34"/>
      <c r="E422" s="34"/>
      <c r="F422" s="34"/>
      <c r="G422" s="34"/>
      <c r="H422" s="36"/>
      <c r="I422" s="36"/>
    </row>
    <row r="423" spans="2:11" x14ac:dyDescent="0.3">
      <c r="B423" s="42"/>
      <c r="C423" s="2"/>
      <c r="F423" s="5"/>
    </row>
    <row r="424" spans="2:11" x14ac:dyDescent="0.3">
      <c r="B424" s="42"/>
      <c r="C424" s="2"/>
      <c r="F424" s="680" t="s">
        <v>83</v>
      </c>
      <c r="G424" s="680"/>
      <c r="H424" s="680"/>
      <c r="I424" s="681" t="s">
        <v>84</v>
      </c>
      <c r="J424" s="681"/>
      <c r="K424" s="681"/>
    </row>
    <row r="425" spans="2:11" x14ac:dyDescent="0.3">
      <c r="B425" s="42"/>
      <c r="C425" s="2"/>
      <c r="E425" s="491" t="s">
        <v>532</v>
      </c>
      <c r="F425" s="480">
        <v>4</v>
      </c>
      <c r="G425" s="480">
        <v>4</v>
      </c>
      <c r="H425" s="480">
        <v>4</v>
      </c>
      <c r="I425" s="458">
        <v>5</v>
      </c>
      <c r="J425" s="458">
        <v>5</v>
      </c>
      <c r="K425" s="458">
        <v>5</v>
      </c>
    </row>
    <row r="426" spans="2:11" x14ac:dyDescent="0.3">
      <c r="B426" s="42"/>
      <c r="C426" s="2"/>
      <c r="E426" s="491" t="s">
        <v>531</v>
      </c>
      <c r="F426" s="480">
        <v>8</v>
      </c>
      <c r="G426" s="480">
        <v>8</v>
      </c>
      <c r="H426" s="480">
        <v>8</v>
      </c>
      <c r="I426" s="458">
        <v>9</v>
      </c>
      <c r="J426" s="458">
        <v>9</v>
      </c>
      <c r="K426" s="458">
        <v>9</v>
      </c>
    </row>
    <row r="427" spans="2:11" ht="15" thickBot="1" x14ac:dyDescent="0.35">
      <c r="B427" s="683" t="s">
        <v>205</v>
      </c>
      <c r="C427" s="70" t="s">
        <v>102</v>
      </c>
      <c r="D427" s="70" t="s">
        <v>103</v>
      </c>
      <c r="E427" s="70" t="s">
        <v>109</v>
      </c>
      <c r="F427" s="119" t="s">
        <v>99</v>
      </c>
      <c r="G427" s="119" t="s">
        <v>100</v>
      </c>
      <c r="H427" s="119" t="s">
        <v>101</v>
      </c>
      <c r="I427" s="119" t="s">
        <v>104</v>
      </c>
      <c r="J427" s="119" t="s">
        <v>106</v>
      </c>
      <c r="K427" s="119" t="s">
        <v>105</v>
      </c>
    </row>
    <row r="428" spans="2:11" x14ac:dyDescent="0.3">
      <c r="B428" s="683"/>
      <c r="C428" s="470" t="s">
        <v>477</v>
      </c>
      <c r="D428" s="77" t="s">
        <v>112</v>
      </c>
      <c r="E428" s="77" t="s">
        <v>533</v>
      </c>
      <c r="F428"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28"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28"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28"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28"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28"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29" spans="2:11" x14ac:dyDescent="0.3">
      <c r="B429" s="683"/>
      <c r="C429" s="470" t="s">
        <v>511</v>
      </c>
      <c r="D429" s="77" t="s">
        <v>112</v>
      </c>
      <c r="E429" s="77"/>
      <c r="F429"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29"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29"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29"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29"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29"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30" spans="2:11" x14ac:dyDescent="0.3">
      <c r="B430" s="683"/>
      <c r="C430" s="470" t="s">
        <v>63</v>
      </c>
      <c r="D430" s="77" t="s">
        <v>112</v>
      </c>
      <c r="E430" s="77"/>
      <c r="F430"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30"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30"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30"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30"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30"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31" spans="2:11" x14ac:dyDescent="0.3">
      <c r="B431" s="683"/>
      <c r="C431" s="470" t="s">
        <v>512</v>
      </c>
      <c r="D431" s="77" t="s">
        <v>112</v>
      </c>
      <c r="E431" s="77"/>
      <c r="F431"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31"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31"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31"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31"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31"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32" spans="2:11" x14ac:dyDescent="0.3">
      <c r="B432" s="683"/>
      <c r="C432" s="470" t="s">
        <v>513</v>
      </c>
      <c r="D432" s="77" t="s">
        <v>112</v>
      </c>
      <c r="E432" s="77"/>
      <c r="F432"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32"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32"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32"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32"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32"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33" spans="2:11" x14ac:dyDescent="0.3">
      <c r="B433" s="683"/>
      <c r="C433" s="470" t="s">
        <v>514</v>
      </c>
      <c r="D433" s="77" t="s">
        <v>112</v>
      </c>
      <c r="E433" s="77"/>
      <c r="F433"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33"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33"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33"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33"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33"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34" spans="2:11" x14ac:dyDescent="0.3">
      <c r="B434" s="683"/>
      <c r="C434" s="470" t="s">
        <v>515</v>
      </c>
      <c r="D434" s="77" t="s">
        <v>112</v>
      </c>
      <c r="E434" s="77"/>
      <c r="F434"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34"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34"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34"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34"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34"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35" spans="2:11" x14ac:dyDescent="0.3">
      <c r="B435" s="683"/>
      <c r="C435" s="470" t="s">
        <v>497</v>
      </c>
      <c r="D435" s="77" t="s">
        <v>112</v>
      </c>
      <c r="E435" s="77" t="s">
        <v>248</v>
      </c>
      <c r="F435"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35"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35"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35"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35"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35"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36" spans="2:11" x14ac:dyDescent="0.3">
      <c r="B436" s="683"/>
      <c r="C436" s="470" t="s">
        <v>498</v>
      </c>
      <c r="D436" s="77" t="s">
        <v>112</v>
      </c>
      <c r="E436" s="77" t="s">
        <v>248</v>
      </c>
      <c r="F436"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36"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36"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36"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36"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36"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37" spans="2:11" x14ac:dyDescent="0.3">
      <c r="B437" s="683"/>
      <c r="C437" s="470" t="s">
        <v>499</v>
      </c>
      <c r="D437" s="77" t="s">
        <v>112</v>
      </c>
      <c r="E437" s="77" t="s">
        <v>248</v>
      </c>
      <c r="F437"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37"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37"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37"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37"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37"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38" spans="2:11" x14ac:dyDescent="0.3">
      <c r="B438" s="683"/>
      <c r="C438" s="470" t="s">
        <v>500</v>
      </c>
      <c r="D438" s="77" t="s">
        <v>112</v>
      </c>
      <c r="E438" s="77" t="s">
        <v>248</v>
      </c>
      <c r="F438"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38"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38"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38"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38"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38"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39" spans="2:11" x14ac:dyDescent="0.3">
      <c r="B439" s="683"/>
      <c r="C439" s="470" t="s">
        <v>501</v>
      </c>
      <c r="D439" s="77" t="s">
        <v>112</v>
      </c>
      <c r="E439" s="77" t="s">
        <v>248</v>
      </c>
      <c r="F439"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39"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39"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39"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39"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39"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40" spans="2:11" x14ac:dyDescent="0.3">
      <c r="B440" s="683"/>
      <c r="C440" s="470" t="s">
        <v>502</v>
      </c>
      <c r="D440" s="77" t="s">
        <v>112</v>
      </c>
      <c r="E440" s="77" t="s">
        <v>248</v>
      </c>
      <c r="F440"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40"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40"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40"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40"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40"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41" spans="2:11" x14ac:dyDescent="0.3">
      <c r="B441" s="683"/>
      <c r="C441" s="470" t="s">
        <v>503</v>
      </c>
      <c r="D441" s="77" t="s">
        <v>112</v>
      </c>
      <c r="E441" s="77" t="s">
        <v>248</v>
      </c>
      <c r="F441"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41"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41"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41"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41"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41"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42" spans="2:11" x14ac:dyDescent="0.3">
      <c r="B442" s="683"/>
      <c r="C442" s="470" t="s">
        <v>504</v>
      </c>
      <c r="D442" s="77" t="s">
        <v>112</v>
      </c>
      <c r="E442" s="77" t="s">
        <v>248</v>
      </c>
      <c r="F442"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42"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42"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42"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42"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42"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43" spans="2:11" x14ac:dyDescent="0.3">
      <c r="B443" s="683"/>
      <c r="C443" s="470" t="s">
        <v>505</v>
      </c>
      <c r="D443" s="77" t="s">
        <v>112</v>
      </c>
      <c r="E443" s="77" t="s">
        <v>248</v>
      </c>
      <c r="F443"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43"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43"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43"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43"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43"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44" spans="2:11" x14ac:dyDescent="0.3">
      <c r="B444" s="683"/>
      <c r="C444" s="470" t="s">
        <v>506</v>
      </c>
      <c r="D444" s="77" t="s">
        <v>112</v>
      </c>
      <c r="E444" s="77" t="s">
        <v>248</v>
      </c>
      <c r="F444"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44"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44"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44"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44"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44"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45" spans="2:11" x14ac:dyDescent="0.3">
      <c r="B445" s="683"/>
      <c r="C445" s="470" t="s">
        <v>507</v>
      </c>
      <c r="D445" s="77" t="s">
        <v>112</v>
      </c>
      <c r="E445" s="77" t="s">
        <v>248</v>
      </c>
      <c r="F445"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45"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45"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45"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45"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45"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46" spans="2:11" x14ac:dyDescent="0.3">
      <c r="B446" s="683"/>
      <c r="C446" s="470" t="s">
        <v>508</v>
      </c>
      <c r="D446" s="77" t="s">
        <v>112</v>
      </c>
      <c r="E446" s="77" t="s">
        <v>248</v>
      </c>
      <c r="F446"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46"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46"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46"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46"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46"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47" spans="2:11" x14ac:dyDescent="0.3">
      <c r="B447" s="683"/>
      <c r="C447" s="470" t="s">
        <v>509</v>
      </c>
      <c r="D447" s="77" t="s">
        <v>112</v>
      </c>
      <c r="E447" s="77" t="s">
        <v>248</v>
      </c>
      <c r="F447"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47"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47"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47"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47"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47"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48" spans="2:11" ht="15" thickBot="1" x14ac:dyDescent="0.35">
      <c r="B448" s="683"/>
      <c r="C448" s="471" t="s">
        <v>510</v>
      </c>
      <c r="D448" s="77" t="s">
        <v>112</v>
      </c>
      <c r="E448" s="77" t="s">
        <v>248</v>
      </c>
      <c r="F448" s="99">
        <f>IFERROR((IFERROR(VLOOKUP(Smedarbejde[[#This Row],[Mål]],Komponent_erfaring[],6,FALSE),0)*VLOOKUP(Smedarbejde[[#This Row],[Mål]],Smedearbejde_ligerør[],F$425,FALSE)+VLOOKUP(Smedarbejde[[#This Row],[Mål]],Smedearbejde_ligerør[],F$426,FALSE)+IF(Smedarbejde[[#This Row],[Kommentar]]="Hovedledning",$D$390+$E$390,IF(Smedarbejde[[#This Row],[Kommentar]]="Uden Omkostning",0,$E$390)))*$D$380,"")</f>
        <v>0</v>
      </c>
      <c r="G448" s="99">
        <f>IFERROR((IFERROR(VLOOKUP(Smedarbejde[[#This Row],[Mål]],Komponent_erfaring[],6,FALSE),0)*VLOOKUP(Smedarbejde[[#This Row],[Mål]],Smedearbejde_ligerør[],G$425,FALSE)+VLOOKUP(Smedarbejde[[#This Row],[Mål]],Smedearbejde_ligerør[],G$426,FALSE)+IF(Smedarbejde[[#This Row],[Kommentar]]="Hovedledning",$D$390+$E$390,IF(Smedarbejde[[#This Row],[Kommentar]]="Uden Omkostning",0,$E$390)))*$D$380,"")</f>
        <v>0</v>
      </c>
      <c r="H448" s="99">
        <f>IFERROR((IFERROR(VLOOKUP(Smedarbejde[[#This Row],[Mål]],Komponent_erfaring[],6,FALSE),0)*VLOOKUP(Smedarbejde[[#This Row],[Mål]],Smedearbejde_ligerør[],H$425,FALSE)+VLOOKUP(Smedarbejde[[#This Row],[Mål]],Smedearbejde_ligerør[],H$426,FALSE)+IF(Smedarbejde[[#This Row],[Kommentar]]="Hovedledning",$D$390+$E$390,IF(Smedarbejde[[#This Row],[Kommentar]]="Uden Omkostning",0,$E$390)))*$D$380,"")</f>
        <v>0</v>
      </c>
      <c r="I448" s="99">
        <f>IFERROR((IFERROR(VLOOKUP(Smedarbejde[[#This Row],[Mål]],Komponent_erfaring[],6,FALSE),0)*VLOOKUP(Smedarbejde[[#This Row],[Mål]],Smedearbejde_ligerør[],I$425,FALSE)+VLOOKUP(Smedarbejde[[#This Row],[Mål]],Smedearbejde_ligerør[],I$426,FALSE)+IF(Smedarbejde[[#This Row],[Kommentar]]="Hovedledning",$D$390+$E$390,IF(Smedarbejde[[#This Row],[Kommentar]]="Uden Omkostning",0,$E$390)))*$D$380,"")</f>
        <v>0</v>
      </c>
      <c r="J448" s="99">
        <f>IFERROR((IFERROR(VLOOKUP(Smedarbejde[[#This Row],[Mål]],Komponent_erfaring[],6,FALSE),0)*VLOOKUP(Smedarbejde[[#This Row],[Mål]],Smedearbejde_ligerør[],J$425,FALSE)+VLOOKUP(Smedarbejde[[#This Row],[Mål]],Smedearbejde_ligerør[],J$426,FALSE)+IF(Smedarbejde[[#This Row],[Kommentar]]="Hovedledning",$D$390+$E$390,IF(Smedarbejde[[#This Row],[Kommentar]]="Uden Omkostning",0,$E$390)))*$D$380,"")</f>
        <v>0</v>
      </c>
      <c r="K448" s="99">
        <f>IFERROR((IFERROR(VLOOKUP(Smedarbejde[[#This Row],[Mål]],Komponent_erfaring[],6,FALSE),0)*VLOOKUP(Smedarbejde[[#This Row],[Mål]],Smedearbejde_ligerør[],K$425,FALSE)+VLOOKUP(Smedarbejde[[#This Row],[Mål]],Smedearbejde_ligerør[],K$426,FALSE)+IF(Smedarbejde[[#This Row],[Kommentar]]="Hovedledning",$D$390+$E$390,IF(Smedarbejde[[#This Row],[Kommentar]]="Uden Omkostning",0,$E$390)))*$D$380,"")</f>
        <v>0</v>
      </c>
    </row>
    <row r="449" spans="2:10" x14ac:dyDescent="0.3">
      <c r="B449" s="683"/>
      <c r="C449" s="2"/>
      <c r="F449" s="5"/>
    </row>
    <row r="450" spans="2:10" x14ac:dyDescent="0.3">
      <c r="B450" s="683"/>
      <c r="F450" s="5"/>
    </row>
    <row r="451" spans="2:10" hidden="1" x14ac:dyDescent="0.3">
      <c r="C451" s="4"/>
      <c r="D451" s="6"/>
      <c r="E451" s="6"/>
      <c r="F451" s="7"/>
      <c r="G451" s="6"/>
      <c r="H451" s="6"/>
      <c r="I451" s="6"/>
      <c r="J451" s="6"/>
    </row>
    <row r="452" spans="2:10" hidden="1" x14ac:dyDescent="0.3">
      <c r="C452" s="4" t="s">
        <v>21</v>
      </c>
      <c r="D452" s="6"/>
      <c r="E452" s="6"/>
    </row>
    <row r="453" spans="2:10" hidden="1" x14ac:dyDescent="0.3">
      <c r="C453" s="2" t="s">
        <v>19</v>
      </c>
      <c r="D453" s="2" t="s">
        <v>20</v>
      </c>
      <c r="E453" s="2" t="s">
        <v>29</v>
      </c>
    </row>
    <row r="454" spans="2:10" hidden="1" x14ac:dyDescent="0.3">
      <c r="C454" s="9">
        <v>3.6999999999999998E-2</v>
      </c>
      <c r="D454" s="18" t="e">
        <f>Projektforudsætninger!#REF!</f>
        <v>#REF!</v>
      </c>
      <c r="E454" s="3">
        <v>4720</v>
      </c>
    </row>
    <row r="455" spans="2:10" hidden="1" x14ac:dyDescent="0.3"/>
    <row r="456" spans="2:10" hidden="1" x14ac:dyDescent="0.3">
      <c r="C456" s="2" t="s">
        <v>22</v>
      </c>
      <c r="H456" s="8"/>
      <c r="I456" s="11"/>
      <c r="J456" s="8"/>
    </row>
    <row r="457" spans="2:10" hidden="1" x14ac:dyDescent="0.3">
      <c r="H457" s="8"/>
      <c r="I457" s="11"/>
      <c r="J457" s="8"/>
    </row>
    <row r="458" spans="2:10" hidden="1" x14ac:dyDescent="0.3">
      <c r="H458" s="10"/>
      <c r="I458" s="11"/>
      <c r="J458" s="8"/>
    </row>
    <row r="459" spans="2:10" hidden="1" x14ac:dyDescent="0.3">
      <c r="C459" s="8"/>
      <c r="H459" s="8"/>
      <c r="I459" s="11"/>
      <c r="J459" s="8"/>
    </row>
    <row r="460" spans="2:10" hidden="1" x14ac:dyDescent="0.3">
      <c r="C460" s="8"/>
      <c r="H460" s="10"/>
      <c r="I460" s="8"/>
      <c r="J460" s="8"/>
    </row>
    <row r="461" spans="2:10" hidden="1" x14ac:dyDescent="0.3">
      <c r="B461" s="6"/>
      <c r="C461" s="8"/>
      <c r="H461" s="10"/>
      <c r="I461" s="8"/>
      <c r="J461" s="8"/>
    </row>
    <row r="462" spans="2:10" hidden="1" x14ac:dyDescent="0.3">
      <c r="B462" s="2" t="s">
        <v>26</v>
      </c>
      <c r="H462" s="10"/>
      <c r="I462" s="8"/>
      <c r="J462" s="8"/>
    </row>
    <row r="463" spans="2:10" hidden="1" x14ac:dyDescent="0.3">
      <c r="C463" s="6" t="s">
        <v>25</v>
      </c>
      <c r="D463" s="6"/>
      <c r="H463" s="10"/>
      <c r="I463" s="8"/>
      <c r="J463" s="8"/>
    </row>
    <row r="464" spans="2:10" hidden="1" x14ac:dyDescent="0.3">
      <c r="C464" s="1" t="s">
        <v>16</v>
      </c>
      <c r="H464" s="8"/>
      <c r="I464" s="8"/>
      <c r="J464" s="8"/>
    </row>
    <row r="465" spans="2:10" hidden="1" x14ac:dyDescent="0.3">
      <c r="C465" s="1" t="s">
        <v>23</v>
      </c>
      <c r="H465" s="8"/>
      <c r="I465" s="8"/>
      <c r="J465" s="8"/>
    </row>
    <row r="466" spans="2:10" hidden="1" x14ac:dyDescent="0.3">
      <c r="B466" s="2" t="s">
        <v>27</v>
      </c>
      <c r="C466" s="1" t="s">
        <v>24</v>
      </c>
      <c r="H466" s="8"/>
      <c r="I466" s="8"/>
      <c r="J466" s="8"/>
    </row>
    <row r="467" spans="2:10" hidden="1" x14ac:dyDescent="0.3">
      <c r="H467" s="8"/>
      <c r="I467" s="8"/>
      <c r="J467" s="8"/>
    </row>
    <row r="468" spans="2:10" hidden="1" x14ac:dyDescent="0.3">
      <c r="C468" s="1" t="s">
        <v>16</v>
      </c>
      <c r="H468" s="8"/>
      <c r="I468" s="8"/>
      <c r="J468" s="8"/>
    </row>
    <row r="469" spans="2:10" hidden="1" x14ac:dyDescent="0.3">
      <c r="C469" s="1" t="s">
        <v>7</v>
      </c>
      <c r="H469" s="8"/>
      <c r="I469" s="8"/>
      <c r="J469" s="8"/>
    </row>
    <row r="470" spans="2:10" hidden="1" x14ac:dyDescent="0.3">
      <c r="C470" s="1" t="s">
        <v>28</v>
      </c>
    </row>
    <row r="471" spans="2:10" hidden="1" x14ac:dyDescent="0.3">
      <c r="C471" s="1" t="s">
        <v>9</v>
      </c>
    </row>
    <row r="472" spans="2:10" hidden="1" x14ac:dyDescent="0.3">
      <c r="C472" s="1" t="s">
        <v>11</v>
      </c>
    </row>
    <row r="473" spans="2:10" hidden="1" x14ac:dyDescent="0.3"/>
    <row r="474" spans="2:10" hidden="1" x14ac:dyDescent="0.3"/>
    <row r="476" spans="2:10" ht="15" thickBot="1" x14ac:dyDescent="0.35"/>
    <row r="477" spans="2:10" ht="16.2" thickBot="1" x14ac:dyDescent="0.35">
      <c r="C477" s="62" t="s">
        <v>180</v>
      </c>
      <c r="D477" s="63" t="s">
        <v>156</v>
      </c>
      <c r="E477" s="64" t="s">
        <v>103</v>
      </c>
      <c r="F477" s="63" t="s">
        <v>156</v>
      </c>
      <c r="G477" s="64" t="s">
        <v>103</v>
      </c>
    </row>
    <row r="478" spans="2:10" x14ac:dyDescent="0.3">
      <c r="C478" s="58" t="s">
        <v>181</v>
      </c>
      <c r="D478" s="80">
        <v>0</v>
      </c>
      <c r="E478" s="79" t="s">
        <v>155</v>
      </c>
      <c r="F478" s="80">
        <v>0</v>
      </c>
      <c r="G478" s="79" t="s">
        <v>124</v>
      </c>
    </row>
    <row r="479" spans="2:10" x14ac:dyDescent="0.3">
      <c r="C479" s="59" t="s">
        <v>182</v>
      </c>
      <c r="D479" s="81">
        <v>0</v>
      </c>
      <c r="E479" s="82" t="s">
        <v>155</v>
      </c>
      <c r="F479" s="81">
        <v>0</v>
      </c>
      <c r="G479" s="82" t="s">
        <v>124</v>
      </c>
    </row>
    <row r="480" spans="2:10" x14ac:dyDescent="0.3">
      <c r="C480" s="59" t="s">
        <v>183</v>
      </c>
      <c r="D480" s="81">
        <v>0</v>
      </c>
      <c r="E480" s="82" t="s">
        <v>155</v>
      </c>
      <c r="F480" s="81">
        <v>0</v>
      </c>
      <c r="G480" s="82" t="s">
        <v>124</v>
      </c>
    </row>
    <row r="481" spans="3:7" ht="15" thickBot="1" x14ac:dyDescent="0.35">
      <c r="C481" s="65" t="s">
        <v>184</v>
      </c>
      <c r="D481" s="83">
        <v>0</v>
      </c>
      <c r="E481" s="84" t="s">
        <v>155</v>
      </c>
      <c r="F481" s="83">
        <v>0</v>
      </c>
      <c r="G481" s="84" t="s">
        <v>124</v>
      </c>
    </row>
    <row r="485" spans="3:7" ht="15.6" x14ac:dyDescent="0.3">
      <c r="C485" s="104" t="s">
        <v>208</v>
      </c>
      <c r="D485" s="105" t="s">
        <v>7</v>
      </c>
      <c r="E485" s="106" t="s">
        <v>8</v>
      </c>
      <c r="F485" s="105" t="s">
        <v>9</v>
      </c>
      <c r="G485" s="107" t="s">
        <v>11</v>
      </c>
    </row>
    <row r="486" spans="3:7" x14ac:dyDescent="0.3">
      <c r="C486" s="470" t="s">
        <v>477</v>
      </c>
      <c r="D486" s="101">
        <f>'Stamdata - Jordentreprise'!C48</f>
        <v>1</v>
      </c>
      <c r="E486" s="101">
        <f>'Stamdata - Jordentreprise'!D48</f>
        <v>1</v>
      </c>
      <c r="F486" s="101">
        <f>'Stamdata - Jordentreprise'!E48</f>
        <v>1.5460917263446596</v>
      </c>
      <c r="G486" s="101">
        <f>'Stamdata - Jordentreprise'!F48</f>
        <v>4.7595611762913306</v>
      </c>
    </row>
    <row r="487" spans="3:7" x14ac:dyDescent="0.3">
      <c r="C487" s="470" t="s">
        <v>511</v>
      </c>
      <c r="D487" s="101">
        <f>'Stamdata - Jordentreprise'!C49</f>
        <v>1</v>
      </c>
      <c r="E487" s="101">
        <f>'Stamdata - Jordentreprise'!D49</f>
        <v>1</v>
      </c>
      <c r="F487" s="101">
        <f>'Stamdata - Jordentreprise'!E49</f>
        <v>1.5460917263446596</v>
      </c>
      <c r="G487" s="101">
        <f>'Stamdata - Jordentreprise'!F49</f>
        <v>4.7595611762913306</v>
      </c>
    </row>
    <row r="488" spans="3:7" x14ac:dyDescent="0.3">
      <c r="C488" s="470" t="s">
        <v>63</v>
      </c>
      <c r="D488" s="101">
        <f>'Stamdata - Jordentreprise'!C50</f>
        <v>1</v>
      </c>
      <c r="E488" s="101">
        <f>'Stamdata - Jordentreprise'!D50</f>
        <v>1</v>
      </c>
      <c r="F488" s="101">
        <f>'Stamdata - Jordentreprise'!E50</f>
        <v>1.5460917263446596</v>
      </c>
      <c r="G488" s="101">
        <f>'Stamdata - Jordentreprise'!F50</f>
        <v>4.7595611762913306</v>
      </c>
    </row>
    <row r="489" spans="3:7" x14ac:dyDescent="0.3">
      <c r="C489" s="470" t="s">
        <v>512</v>
      </c>
      <c r="D489" s="101">
        <f>'Stamdata - Jordentreprise'!C51</f>
        <v>1</v>
      </c>
      <c r="E489" s="101">
        <f>'Stamdata - Jordentreprise'!D51</f>
        <v>1</v>
      </c>
      <c r="F489" s="101">
        <f>'Stamdata - Jordentreprise'!E51</f>
        <v>1.5460917263446596</v>
      </c>
      <c r="G489" s="101">
        <f>'Stamdata - Jordentreprise'!F51</f>
        <v>4.7595611762913306</v>
      </c>
    </row>
    <row r="490" spans="3:7" x14ac:dyDescent="0.3">
      <c r="C490" s="470" t="s">
        <v>513</v>
      </c>
      <c r="D490" s="101">
        <f>'Stamdata - Jordentreprise'!C52</f>
        <v>1</v>
      </c>
      <c r="E490" s="101">
        <f>'Stamdata - Jordentreprise'!D52</f>
        <v>1</v>
      </c>
      <c r="F490" s="101">
        <f>'Stamdata - Jordentreprise'!E52</f>
        <v>1.5460917263446596</v>
      </c>
      <c r="G490" s="101">
        <f>'Stamdata - Jordentreprise'!F52</f>
        <v>4.7595611762913306</v>
      </c>
    </row>
    <row r="491" spans="3:7" x14ac:dyDescent="0.3">
      <c r="C491" s="470" t="s">
        <v>514</v>
      </c>
      <c r="D491" s="101">
        <f>'Stamdata - Jordentreprise'!C53</f>
        <v>1</v>
      </c>
      <c r="E491" s="101">
        <f>'Stamdata - Jordentreprise'!D53</f>
        <v>1</v>
      </c>
      <c r="F491" s="101">
        <f>'Stamdata - Jordentreprise'!E53</f>
        <v>1.5460917263446596</v>
      </c>
      <c r="G491" s="101">
        <f>'Stamdata - Jordentreprise'!F53</f>
        <v>4.7595611762913306</v>
      </c>
    </row>
    <row r="492" spans="3:7" x14ac:dyDescent="0.3">
      <c r="C492" s="470" t="s">
        <v>515</v>
      </c>
      <c r="D492" s="101">
        <f>'Stamdata - Jordentreprise'!C54</f>
        <v>1</v>
      </c>
      <c r="E492" s="101">
        <f>'Stamdata - Jordentreprise'!D54</f>
        <v>1</v>
      </c>
      <c r="F492" s="101">
        <f>'Stamdata - Jordentreprise'!E54</f>
        <v>1.5460917263446596</v>
      </c>
      <c r="G492" s="101">
        <f>'Stamdata - Jordentreprise'!F54</f>
        <v>4.7595611762913306</v>
      </c>
    </row>
    <row r="493" spans="3:7" x14ac:dyDescent="0.3">
      <c r="C493" s="470" t="s">
        <v>497</v>
      </c>
      <c r="D493" s="101">
        <f>'Stamdata - Jordentreprise'!C55</f>
        <v>1</v>
      </c>
      <c r="E493" s="101">
        <f>'Stamdata - Jordentreprise'!D55</f>
        <v>1</v>
      </c>
      <c r="F493" s="101">
        <f>'Stamdata - Jordentreprise'!E55</f>
        <v>1.5460917263446596</v>
      </c>
      <c r="G493" s="101">
        <f>'Stamdata - Jordentreprise'!F55</f>
        <v>4.7595611762913306</v>
      </c>
    </row>
    <row r="494" spans="3:7" x14ac:dyDescent="0.3">
      <c r="C494" s="470" t="s">
        <v>498</v>
      </c>
      <c r="D494" s="101">
        <f>'Stamdata - Jordentreprise'!C56</f>
        <v>1</v>
      </c>
      <c r="E494" s="101">
        <f>'Stamdata - Jordentreprise'!D56</f>
        <v>1</v>
      </c>
      <c r="F494" s="101">
        <f>'Stamdata - Jordentreprise'!E56</f>
        <v>1.4942668285444487</v>
      </c>
      <c r="G494" s="101">
        <f>'Stamdata - Jordentreprise'!F56</f>
        <v>4.8276001618777826</v>
      </c>
    </row>
    <row r="495" spans="3:7" x14ac:dyDescent="0.3">
      <c r="C495" s="470" t="s">
        <v>499</v>
      </c>
      <c r="D495" s="101">
        <f>'Stamdata - Jordentreprise'!C57</f>
        <v>1</v>
      </c>
      <c r="E495" s="101">
        <f>'Stamdata - Jordentreprise'!D57</f>
        <v>1</v>
      </c>
      <c r="F495" s="101">
        <f>'Stamdata - Jordentreprise'!E57</f>
        <v>1.4881491344873501</v>
      </c>
      <c r="G495" s="101">
        <f>'Stamdata - Jordentreprise'!F57</f>
        <v>5.4713715046604525</v>
      </c>
    </row>
    <row r="496" spans="3:7" x14ac:dyDescent="0.3">
      <c r="C496" s="470" t="s">
        <v>500</v>
      </c>
      <c r="D496" s="101">
        <f>'Stamdata - Jordentreprise'!C58</f>
        <v>1</v>
      </c>
      <c r="E496" s="101">
        <f>'Stamdata - Jordentreprise'!D58</f>
        <v>1</v>
      </c>
      <c r="F496" s="101">
        <f>'Stamdata - Jordentreprise'!E58</f>
        <v>1.4626025791324735</v>
      </c>
      <c r="G496" s="101">
        <f>'Stamdata - Jordentreprise'!F58</f>
        <v>5.3305978898007034</v>
      </c>
    </row>
    <row r="497" spans="3:7" x14ac:dyDescent="0.3">
      <c r="C497" s="470" t="s">
        <v>501</v>
      </c>
      <c r="D497" s="101">
        <f>'Stamdata - Jordentreprise'!C59</f>
        <v>1</v>
      </c>
      <c r="E497" s="101">
        <f>'Stamdata - Jordentreprise'!D59</f>
        <v>1</v>
      </c>
      <c r="F497" s="101">
        <f>'Stamdata - Jordentreprise'!E59</f>
        <v>1.4421288515406161</v>
      </c>
      <c r="G497" s="101">
        <f>'Stamdata - Jordentreprise'!F59</f>
        <v>5.6554621848739499</v>
      </c>
    </row>
    <row r="498" spans="3:7" x14ac:dyDescent="0.3">
      <c r="C498" s="470" t="s">
        <v>502</v>
      </c>
      <c r="D498" s="101">
        <f>'Stamdata - Jordentreprise'!C60</f>
        <v>1</v>
      </c>
      <c r="E498" s="101">
        <f>'Stamdata - Jordentreprise'!D60</f>
        <v>1</v>
      </c>
      <c r="F498" s="101">
        <f>'Stamdata - Jordentreprise'!E60</f>
        <v>1.4444206008583693</v>
      </c>
      <c r="G498" s="101">
        <f>'Stamdata - Jordentreprise'!F60</f>
        <v>5.9527896995708156</v>
      </c>
    </row>
    <row r="499" spans="3:7" x14ac:dyDescent="0.3">
      <c r="C499" s="470" t="s">
        <v>503</v>
      </c>
      <c r="D499" s="101">
        <f>'Stamdata - Jordentreprise'!C61</f>
        <v>1</v>
      </c>
      <c r="E499" s="101">
        <f>'Stamdata - Jordentreprise'!D61</f>
        <v>1</v>
      </c>
      <c r="F499" s="101">
        <f>'Stamdata - Jordentreprise'!E61</f>
        <v>1.4523809523809526</v>
      </c>
      <c r="G499" s="101">
        <f>'Stamdata - Jordentreprise'!F61</f>
        <v>5.3852813852813854</v>
      </c>
    </row>
    <row r="500" spans="3:7" x14ac:dyDescent="0.3">
      <c r="C500" s="470" t="s">
        <v>504</v>
      </c>
      <c r="D500" s="101">
        <f>'Stamdata - Jordentreprise'!C62</f>
        <v>1</v>
      </c>
      <c r="E500" s="101">
        <f>'Stamdata - Jordentreprise'!D62</f>
        <v>1</v>
      </c>
      <c r="F500" s="101">
        <f>'Stamdata - Jordentreprise'!E62</f>
        <v>1.4755517826825129</v>
      </c>
      <c r="G500" s="101">
        <f>'Stamdata - Jordentreprise'!F62</f>
        <v>5.3157894736842106</v>
      </c>
    </row>
    <row r="501" spans="3:7" x14ac:dyDescent="0.3">
      <c r="C501" s="470" t="s">
        <v>505</v>
      </c>
      <c r="D501" s="101">
        <f>'Stamdata - Jordentreprise'!C63</f>
        <v>1</v>
      </c>
      <c r="E501" s="101">
        <f>'Stamdata - Jordentreprise'!D63</f>
        <v>1</v>
      </c>
      <c r="F501" s="101">
        <f>'Stamdata - Jordentreprise'!E63</f>
        <v>1.4526404023470243</v>
      </c>
      <c r="G501" s="101">
        <f>'Stamdata - Jordentreprise'!F63</f>
        <v>4.699916177703269</v>
      </c>
    </row>
    <row r="502" spans="3:7" x14ac:dyDescent="0.3">
      <c r="C502" s="470" t="s">
        <v>506</v>
      </c>
      <c r="D502" s="101">
        <f>'Stamdata - Jordentreprise'!C64</f>
        <v>1</v>
      </c>
      <c r="E502" s="101">
        <f>'Stamdata - Jordentreprise'!D64</f>
        <v>1</v>
      </c>
      <c r="F502" s="101">
        <f>'Stamdata - Jordentreprise'!E64</f>
        <v>1.4347826086956523</v>
      </c>
      <c r="G502" s="101">
        <f>'Stamdata - Jordentreprise'!F64</f>
        <v>4.5059806341370798</v>
      </c>
    </row>
    <row r="503" spans="3:7" x14ac:dyDescent="0.3">
      <c r="C503" s="470" t="s">
        <v>507</v>
      </c>
      <c r="D503" s="101">
        <f>'Stamdata - Jordentreprise'!C65</f>
        <v>1</v>
      </c>
      <c r="E503" s="101">
        <f>'Stamdata - Jordentreprise'!D65</f>
        <v>1</v>
      </c>
      <c r="F503" s="101">
        <f>'Stamdata - Jordentreprise'!E65</f>
        <v>1.4310132505787894</v>
      </c>
      <c r="G503" s="101">
        <f>'Stamdata - Jordentreprise'!F65</f>
        <v>3.7288310920644303</v>
      </c>
    </row>
    <row r="504" spans="3:7" x14ac:dyDescent="0.3">
      <c r="C504" s="470" t="s">
        <v>508</v>
      </c>
      <c r="D504" s="101">
        <f>'Stamdata - Jordentreprise'!C66</f>
        <v>1</v>
      </c>
      <c r="E504" s="101">
        <f>'Stamdata - Jordentreprise'!D66</f>
        <v>1</v>
      </c>
      <c r="F504" s="101">
        <f>'Stamdata - Jordentreprise'!E66</f>
        <v>1.4310132505787894</v>
      </c>
      <c r="G504" s="101">
        <f>'Stamdata - Jordentreprise'!F66</f>
        <v>3.7288310920644303</v>
      </c>
    </row>
    <row r="505" spans="3:7" x14ac:dyDescent="0.3">
      <c r="C505" s="470" t="s">
        <v>509</v>
      </c>
      <c r="D505" s="101">
        <f>'Stamdata - Jordentreprise'!C67</f>
        <v>1</v>
      </c>
      <c r="E505" s="101">
        <f>'Stamdata - Jordentreprise'!D67</f>
        <v>1</v>
      </c>
      <c r="F505" s="101">
        <f>'Stamdata - Jordentreprise'!E67</f>
        <v>1.4347826086956523</v>
      </c>
      <c r="G505" s="101">
        <f>'Stamdata - Jordentreprise'!F67</f>
        <v>3.7288310920644303</v>
      </c>
    </row>
    <row r="506" spans="3:7" ht="15" thickBot="1" x14ac:dyDescent="0.35">
      <c r="C506" s="471" t="s">
        <v>510</v>
      </c>
      <c r="D506" s="101">
        <f>'Stamdata - Jordentreprise'!C68</f>
        <v>1</v>
      </c>
      <c r="E506" s="101">
        <f>'Stamdata - Jordentreprise'!D68</f>
        <v>1</v>
      </c>
      <c r="F506" s="101">
        <f>'Stamdata - Jordentreprise'!E68</f>
        <v>1.4310132505787894</v>
      </c>
      <c r="G506" s="101">
        <f>'Stamdata - Jordentreprise'!F68</f>
        <v>3.7288310920644303</v>
      </c>
    </row>
  </sheetData>
  <mergeCells count="44">
    <mergeCell ref="I113:K113"/>
    <mergeCell ref="F228:H228"/>
    <mergeCell ref="B2:K2"/>
    <mergeCell ref="B4:K4"/>
    <mergeCell ref="F76:H76"/>
    <mergeCell ref="F17:H17"/>
    <mergeCell ref="I17:K17"/>
    <mergeCell ref="F58:H58"/>
    <mergeCell ref="I58:K58"/>
    <mergeCell ref="B19:B40"/>
    <mergeCell ref="B42:B56"/>
    <mergeCell ref="B60:B74"/>
    <mergeCell ref="I312:K312"/>
    <mergeCell ref="B257:B285"/>
    <mergeCell ref="B145:K145"/>
    <mergeCell ref="B230:B246"/>
    <mergeCell ref="I76:K76"/>
    <mergeCell ref="F94:H94"/>
    <mergeCell ref="I94:K94"/>
    <mergeCell ref="B168:B183"/>
    <mergeCell ref="B122:B143"/>
    <mergeCell ref="B78:B92"/>
    <mergeCell ref="C167:J167"/>
    <mergeCell ref="B96:B110"/>
    <mergeCell ref="B115:B117"/>
    <mergeCell ref="F113:H113"/>
    <mergeCell ref="F200:H200"/>
    <mergeCell ref="I200:K200"/>
    <mergeCell ref="F257:H257"/>
    <mergeCell ref="I257:K257"/>
    <mergeCell ref="I228:K228"/>
    <mergeCell ref="B202:B223"/>
    <mergeCell ref="B427:B450"/>
    <mergeCell ref="H398:K398"/>
    <mergeCell ref="B286:B309"/>
    <mergeCell ref="B314:B337"/>
    <mergeCell ref="B339:B362"/>
    <mergeCell ref="B373:K373"/>
    <mergeCell ref="F424:H424"/>
    <mergeCell ref="I424:K424"/>
    <mergeCell ref="D398:G398"/>
    <mergeCell ref="F284:H284"/>
    <mergeCell ref="I284:K284"/>
    <mergeCell ref="F312:H312"/>
  </mergeCells>
  <phoneticPr fontId="4" type="noConversion"/>
  <pageMargins left="0.7" right="0.7" top="0.75" bottom="0.75" header="0.3" footer="0.3"/>
  <pageSetup paperSize="9" orientation="portrait" horizontalDpi="360" verticalDpi="360" r:id="rId1"/>
  <headerFooter>
    <oddFooter>&amp;LFHP2X63PFRYJ-846150512-58</oddFooter>
  </headerFooter>
  <drawing r:id="rId2"/>
  <tableParts count="19">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A7853-7299-4E47-AD46-3B11D6C51D5B}">
  <sheetPr codeName="Sheet19"/>
  <dimension ref="A1:U53"/>
  <sheetViews>
    <sheetView workbookViewId="0"/>
  </sheetViews>
  <sheetFormatPr defaultColWidth="9.109375" defaultRowHeight="14.4" x14ac:dyDescent="0.3"/>
  <cols>
    <col min="1" max="1" width="9.109375" style="1"/>
    <col min="2" max="2" width="19.109375" style="1" customWidth="1"/>
    <col min="3" max="3" width="9.33203125" style="1" customWidth="1"/>
    <col min="4" max="5" width="19.5546875" style="1" customWidth="1"/>
    <col min="6" max="6" width="9.109375" style="1"/>
    <col min="7" max="7" width="22.88671875" style="1" customWidth="1"/>
    <col min="8" max="10" width="9.109375" style="1"/>
    <col min="11" max="11" width="18.5546875" style="1" customWidth="1"/>
    <col min="12" max="16" width="9.109375" style="1"/>
    <col min="17" max="17" width="26.88671875" style="1" customWidth="1"/>
    <col min="18" max="18" width="15.109375" style="1" customWidth="1"/>
    <col min="19" max="19" width="16.33203125" style="1" customWidth="1"/>
    <col min="20" max="20" width="17.5546875" style="1" customWidth="1"/>
    <col min="21" max="21" width="16.109375" style="1" customWidth="1"/>
    <col min="22" max="16384" width="9.109375" style="1"/>
  </cols>
  <sheetData>
    <row r="1" spans="1:21" ht="25.8" x14ac:dyDescent="0.5">
      <c r="B1" s="691" t="s">
        <v>217</v>
      </c>
      <c r="C1" s="691"/>
      <c r="D1" s="691"/>
      <c r="E1" s="691"/>
      <c r="F1" s="691"/>
      <c r="G1" s="691"/>
    </row>
    <row r="2" spans="1:21" ht="18.600000000000001" thickBot="1" x14ac:dyDescent="0.4">
      <c r="B2" s="113" t="s">
        <v>151</v>
      </c>
      <c r="C2" s="111"/>
      <c r="D2" s="113" t="s">
        <v>153</v>
      </c>
      <c r="E2" s="113" t="s">
        <v>254</v>
      </c>
      <c r="F2" s="109"/>
      <c r="G2" s="113" t="s">
        <v>216</v>
      </c>
      <c r="J2" s="114"/>
      <c r="K2" s="692" t="s">
        <v>152</v>
      </c>
      <c r="L2" s="692"/>
      <c r="N2" s="692" t="s">
        <v>152</v>
      </c>
      <c r="O2" s="692"/>
      <c r="Q2" s="104" t="s">
        <v>208</v>
      </c>
      <c r="R2" s="105" t="s">
        <v>7</v>
      </c>
      <c r="S2" s="106" t="s">
        <v>8</v>
      </c>
      <c r="T2" s="105" t="s">
        <v>9</v>
      </c>
      <c r="U2" s="107" t="s">
        <v>11</v>
      </c>
    </row>
    <row r="3" spans="1:21" ht="15" thickBot="1" x14ac:dyDescent="0.35">
      <c r="A3" s="1">
        <v>1</v>
      </c>
      <c r="B3" s="110" t="str">
        <f>IFERROR(IFERROR(VLOOKUP(Distribution!C15,Materiale_samlet[],VLOOKUP(Distribution!D15,'CAPEX - Beregninger'!$K$3:$L$8,2,FALSE),FALSE),"")*((Projektforudsætninger!$C$8-Projektforudsætninger!$H$27)*('Stamdata - Rørindkøb'!$C$80/100)+1),"")</f>
        <v/>
      </c>
      <c r="C3" s="111"/>
      <c r="D3" s="112" t="str">
        <f>IFERROR(IFERROR(IF(Distribution!E15=Lister!$F$10,VLOOKUP(Distribution!C15,Gravearbejde_ubefæstet[],VLOOKUP(Distribution!D15,'CAPEX - Beregninger'!$K$3:$L$8,2,FALSE),FALSE),IF(Distribution!E15=Lister!$F$11,VLOOKUP(Distribution!C15,Gravearbejde_fortorv[],VLOOKUP(Distribution!D15,'CAPEX - Beregninger'!$K$3:$L$8,2,FALSE),FALSE),IF(Distribution!E15=Lister!$F$12,VLOOKUP(Distribution!C15,Gravearbejde_asfalt[],VLOOKUP(Distribution!D15,'CAPEX - Beregninger'!$K$3:$L$8,2,FALSE),FALSE),IF(Distribution!E15=Lister!$F$13,VLOOKUP(Distribution!C15,Gravearbejde_blandet[],VLOOKUP(Distribution!D15,'CAPEX - Beregninger'!$K$3:$L$8,2,FALSE),FALSE),"")))),"")*((Projektforudsætninger!$C$8-'Stamdata - Jordentreprise'!$C$161)*('Stamdata - Jordentreprise'!$C$160/100)+1),"")</f>
        <v/>
      </c>
      <c r="E3" s="117" t="str">
        <f>IFERROR(VLOOKUP(Distribution!C15,ZoneFaktor2143[#All],VLOOKUP(Distribution!F15,'CAPEX - Beregninger'!$N$3:$O$6,2,FALSE),FALSE),"")</f>
        <v/>
      </c>
      <c r="G3" s="1" t="str">
        <f>IFERROR(IFERROR(VLOOKUP(Distribution!C15,Smedarbejde[],VLOOKUP(Distribution!D15,'CAPEX - Beregninger'!$K$3:$L$8,2,FALSE),FALSE),"")*((Projektforudsætninger!$C$8-'Stamdata - Smedeentreprise'!$C$146)*('Stamdata - Smedeentreprise'!$C$145/100)+1),"")</f>
        <v/>
      </c>
      <c r="K3" s="12" t="s">
        <v>99</v>
      </c>
      <c r="L3" s="12">
        <v>4</v>
      </c>
      <c r="N3" s="12" t="s">
        <v>7</v>
      </c>
      <c r="O3" s="12">
        <v>2</v>
      </c>
      <c r="Q3" s="102" t="str">
        <f>'CAPEX - Tabeller'!C486</f>
        <v>Nyt AluPEX stik inkl. Tracé</v>
      </c>
      <c r="R3" s="100">
        <f>'CAPEX - Tabeller'!D486</f>
        <v>1</v>
      </c>
      <c r="S3" s="100">
        <f>'CAPEX - Tabeller'!E486</f>
        <v>1</v>
      </c>
      <c r="T3" s="100">
        <f>'CAPEX - Tabeller'!F486</f>
        <v>1.5460917263446596</v>
      </c>
      <c r="U3" s="100">
        <f>'CAPEX - Tabeller'!G486</f>
        <v>4.7595611762913306</v>
      </c>
    </row>
    <row r="4" spans="1:21" ht="15" thickBot="1" x14ac:dyDescent="0.35">
      <c r="A4" s="1">
        <v>2</v>
      </c>
      <c r="B4" s="110" t="str">
        <f>IFERROR(IFERROR(VLOOKUP(Distribution!C16,Materiale_samlet[],VLOOKUP(Distribution!D16,'CAPEX - Beregninger'!$K$3:$L$8,2,FALSE),FALSE),"")*((Projektforudsætninger!$C$8-Projektforudsætninger!$H$27)*('Stamdata - Rørindkøb'!$C$80/100)+1),"")</f>
        <v/>
      </c>
      <c r="C4" s="111"/>
      <c r="D4" s="112" t="str">
        <f>IFERROR(IFERROR(IF(Distribution!E16=Lister!$F$10,VLOOKUP(Distribution!C16,Gravearbejde_ubefæstet[],VLOOKUP(Distribution!D16,'CAPEX - Beregninger'!$K$3:$L$8,2,FALSE),FALSE),IF(Distribution!E16=Lister!$F$11,VLOOKUP(Distribution!C16,Gravearbejde_fortorv[],VLOOKUP(Distribution!D16,'CAPEX - Beregninger'!$K$3:$L$8,2,FALSE),FALSE),IF(Distribution!E16=Lister!$F$12,VLOOKUP(Distribution!C16,Gravearbejde_asfalt[],VLOOKUP(Distribution!D16,'CAPEX - Beregninger'!$K$3:$L$8,2,FALSE),FALSE),IF(Distribution!E16=Lister!$F$13,VLOOKUP(Distribution!C16,Gravearbejde_blandet[],VLOOKUP(Distribution!D16,'CAPEX - Beregninger'!$K$3:$L$8,2,FALSE),FALSE),"")))),"")*((Projektforudsætninger!$C$8-'Stamdata - Jordentreprise'!$C$161)*('Stamdata - Jordentreprise'!$C$160/100)+1),"")</f>
        <v/>
      </c>
      <c r="E4" s="117" t="str">
        <f>IFERROR(VLOOKUP(Distribution!C16,ZoneFaktor2143[#All],VLOOKUP(Distribution!F16,'CAPEX - Beregninger'!$N$3:$O$6,2,FALSE),FALSE),"")</f>
        <v/>
      </c>
      <c r="G4" s="1" t="str">
        <f>IFERROR(IFERROR(VLOOKUP(Distribution!C16,Smedarbejde[],VLOOKUP(Distribution!D16,'CAPEX - Beregninger'!$K$3:$L$8,2,FALSE),FALSE),"")*((Projektforudsætninger!$C$8-'Stamdata - Smedeentreprise'!$C$146)*('Stamdata - Smedeentreprise'!$C$145/100)+1),"")</f>
        <v/>
      </c>
      <c r="K4" s="12" t="s">
        <v>100</v>
      </c>
      <c r="L4" s="12">
        <v>5</v>
      </c>
      <c r="N4" s="12" t="s">
        <v>8</v>
      </c>
      <c r="O4" s="12">
        <v>3</v>
      </c>
      <c r="Q4" s="505" t="str">
        <f>'CAPEX - Tabeller'!C487</f>
        <v>AluPEX ø16</v>
      </c>
      <c r="R4" s="100">
        <f>'CAPEX - Tabeller'!D487</f>
        <v>1</v>
      </c>
      <c r="S4" s="100">
        <f>'CAPEX - Tabeller'!E487</f>
        <v>1</v>
      </c>
      <c r="T4" s="100">
        <f>'CAPEX - Tabeller'!F487</f>
        <v>1.5460917263446596</v>
      </c>
      <c r="U4" s="100">
        <f>'CAPEX - Tabeller'!G487</f>
        <v>4.7595611762913306</v>
      </c>
    </row>
    <row r="5" spans="1:21" ht="15" thickBot="1" x14ac:dyDescent="0.35">
      <c r="A5" s="1">
        <v>3</v>
      </c>
      <c r="B5" s="110" t="str">
        <f>IFERROR(IFERROR(VLOOKUP(Distribution!C17,Materiale_samlet[],VLOOKUP(Distribution!D17,'CAPEX - Beregninger'!$K$3:$L$8,2,FALSE),FALSE),"")*((Projektforudsætninger!$C$8-Projektforudsætninger!$H$27)*('Stamdata - Rørindkøb'!$C$80/100)+1),"")</f>
        <v/>
      </c>
      <c r="C5" s="111"/>
      <c r="D5" s="112" t="str">
        <f>IFERROR(IFERROR(IF(Distribution!E17=Lister!$F$10,VLOOKUP(Distribution!C17,Gravearbejde_ubefæstet[],VLOOKUP(Distribution!D17,'CAPEX - Beregninger'!$K$3:$L$8,2,FALSE),FALSE),IF(Distribution!E17=Lister!$F$11,VLOOKUP(Distribution!C17,Gravearbejde_fortorv[],VLOOKUP(Distribution!D17,'CAPEX - Beregninger'!$K$3:$L$8,2,FALSE),FALSE),IF(Distribution!E17=Lister!$F$12,VLOOKUP(Distribution!C17,Gravearbejde_asfalt[],VLOOKUP(Distribution!D17,'CAPEX - Beregninger'!$K$3:$L$8,2,FALSE),FALSE),IF(Distribution!E17=Lister!$F$13,VLOOKUP(Distribution!C17,Gravearbejde_blandet[],VLOOKUP(Distribution!D17,'CAPEX - Beregninger'!$K$3:$L$8,2,FALSE),FALSE),"")))),"")*((Projektforudsætninger!$C$8-'Stamdata - Jordentreprise'!$C$161)*('Stamdata - Jordentreprise'!$C$160/100)+1),"")</f>
        <v/>
      </c>
      <c r="E5" s="117" t="str">
        <f>IFERROR(VLOOKUP(Distribution!C17,ZoneFaktor2143[#All],VLOOKUP(Distribution!F17,'CAPEX - Beregninger'!$N$3:$O$6,2,FALSE),FALSE),"")</f>
        <v/>
      </c>
      <c r="G5" s="1" t="str">
        <f>IFERROR(IFERROR(VLOOKUP(Distribution!C17,Smedarbejde[],VLOOKUP(Distribution!D17,'CAPEX - Beregninger'!$K$3:$L$8,2,FALSE),FALSE),"")*((Projektforudsætninger!$C$8-'Stamdata - Smedeentreprise'!$C$146)*('Stamdata - Smedeentreprise'!$C$145/100)+1),"")</f>
        <v/>
      </c>
      <c r="K5" s="12" t="s">
        <v>101</v>
      </c>
      <c r="L5" s="12">
        <v>6</v>
      </c>
      <c r="N5" s="12" t="s">
        <v>9</v>
      </c>
      <c r="O5" s="12">
        <v>4</v>
      </c>
      <c r="Q5" s="103" t="str">
        <f>'CAPEX - Tabeller'!C488</f>
        <v>AluPEX ø20</v>
      </c>
      <c r="R5" s="100">
        <f>'CAPEX - Tabeller'!D488</f>
        <v>1</v>
      </c>
      <c r="S5" s="100">
        <f>'CAPEX - Tabeller'!E488</f>
        <v>1</v>
      </c>
      <c r="T5" s="100">
        <f>'CAPEX - Tabeller'!F488</f>
        <v>1.5460917263446596</v>
      </c>
      <c r="U5" s="100">
        <f>'CAPEX - Tabeller'!G488</f>
        <v>4.7595611762913306</v>
      </c>
    </row>
    <row r="6" spans="1:21" ht="15" thickBot="1" x14ac:dyDescent="0.35">
      <c r="A6" s="1">
        <v>4</v>
      </c>
      <c r="B6" s="110" t="str">
        <f>IFERROR(IFERROR(VLOOKUP(Distribution!C18,Materiale_samlet[],VLOOKUP(Distribution!D18,'CAPEX - Beregninger'!$K$3:$L$8,2,FALSE),FALSE),"")*((Projektforudsætninger!$C$8-Projektforudsætninger!$H$27)*('Stamdata - Rørindkøb'!$C$80/100)+1),"")</f>
        <v/>
      </c>
      <c r="C6" s="111"/>
      <c r="D6" s="112" t="str">
        <f>IFERROR(IFERROR(IF(Distribution!E18=Lister!$F$10,VLOOKUP(Distribution!C18,Gravearbejde_ubefæstet[],VLOOKUP(Distribution!D18,'CAPEX - Beregninger'!$K$3:$L$8,2,FALSE),FALSE),IF(Distribution!E18=Lister!$F$11,VLOOKUP(Distribution!C18,Gravearbejde_fortorv[],VLOOKUP(Distribution!D18,'CAPEX - Beregninger'!$K$3:$L$8,2,FALSE),FALSE),IF(Distribution!E18=Lister!$F$12,VLOOKUP(Distribution!C18,Gravearbejde_asfalt[],VLOOKUP(Distribution!D18,'CAPEX - Beregninger'!$K$3:$L$8,2,FALSE),FALSE),IF(Distribution!E18=Lister!$F$13,VLOOKUP(Distribution!C18,Gravearbejde_blandet[],VLOOKUP(Distribution!D18,'CAPEX - Beregninger'!$K$3:$L$8,2,FALSE),FALSE),"")))),"")*((Projektforudsætninger!$C$8-'Stamdata - Jordentreprise'!$C$161)*('Stamdata - Jordentreprise'!$C$160/100)+1),"")</f>
        <v/>
      </c>
      <c r="E6" s="117" t="str">
        <f>IFERROR(VLOOKUP(Distribution!C18,ZoneFaktor2143[#All],VLOOKUP(Distribution!F18,'CAPEX - Beregninger'!$N$3:$O$6,2,FALSE),FALSE),"")</f>
        <v/>
      </c>
      <c r="G6" s="1" t="str">
        <f>IFERROR(IFERROR(VLOOKUP(Distribution!C18,Smedarbejde[],VLOOKUP(Distribution!D18,'CAPEX - Beregninger'!$K$3:$L$8,2,FALSE),FALSE),"")*((Projektforudsætninger!$C$8-'Stamdata - Smedeentreprise'!$C$146)*('Stamdata - Smedeentreprise'!$C$145/100)+1),"")</f>
        <v/>
      </c>
      <c r="K6" s="12" t="s">
        <v>141</v>
      </c>
      <c r="L6" s="12">
        <v>7</v>
      </c>
      <c r="N6" s="12" t="s">
        <v>11</v>
      </c>
      <c r="O6" s="12">
        <v>5</v>
      </c>
      <c r="Q6" s="103" t="str">
        <f>'CAPEX - Tabeller'!C489</f>
        <v>AluPEX ø26</v>
      </c>
      <c r="R6" s="100">
        <f>'CAPEX - Tabeller'!D489</f>
        <v>1</v>
      </c>
      <c r="S6" s="100">
        <f>'CAPEX - Tabeller'!E489</f>
        <v>1</v>
      </c>
      <c r="T6" s="100">
        <f>'CAPEX - Tabeller'!F489</f>
        <v>1.5460917263446596</v>
      </c>
      <c r="U6" s="100">
        <f>'CAPEX - Tabeller'!G489</f>
        <v>4.7595611762913306</v>
      </c>
    </row>
    <row r="7" spans="1:21" ht="15" thickBot="1" x14ac:dyDescent="0.35">
      <c r="A7" s="1">
        <v>5</v>
      </c>
      <c r="B7" s="110" t="str">
        <f>IFERROR(IFERROR(VLOOKUP(Distribution!C19,Materiale_samlet[],VLOOKUP(Distribution!D19,'CAPEX - Beregninger'!$K$3:$L$8,2,FALSE),FALSE),"")*((Projektforudsætninger!$C$8-Projektforudsætninger!$H$27)*('Stamdata - Rørindkøb'!$C$80/100)+1),"")</f>
        <v/>
      </c>
      <c r="C7" s="111"/>
      <c r="D7" s="112" t="str">
        <f>IFERROR(IFERROR(IF(Distribution!E19=Lister!$F$10,VLOOKUP(Distribution!C19,Gravearbejde_ubefæstet[],VLOOKUP(Distribution!D19,'CAPEX - Beregninger'!$K$3:$L$8,2,FALSE),FALSE),IF(Distribution!E19=Lister!$F$11,VLOOKUP(Distribution!C19,Gravearbejde_fortorv[],VLOOKUP(Distribution!D19,'CAPEX - Beregninger'!$K$3:$L$8,2,FALSE),FALSE),IF(Distribution!E19=Lister!$F$12,VLOOKUP(Distribution!C19,Gravearbejde_asfalt[],VLOOKUP(Distribution!D19,'CAPEX - Beregninger'!$K$3:$L$8,2,FALSE),FALSE),IF(Distribution!E19=Lister!$F$13,VLOOKUP(Distribution!C19,Gravearbejde_blandet[],VLOOKUP(Distribution!D19,'CAPEX - Beregninger'!$K$3:$L$8,2,FALSE),FALSE),"")))),"")*((Projektforudsætninger!$C$8-'Stamdata - Jordentreprise'!$C$161)*('Stamdata - Jordentreprise'!$C$160/100)+1),"")</f>
        <v/>
      </c>
      <c r="E7" s="117" t="str">
        <f>IFERROR(VLOOKUP(Distribution!C19,ZoneFaktor2143[#All],VLOOKUP(Distribution!F19,'CAPEX - Beregninger'!$N$3:$O$6,2,FALSE),FALSE),"")</f>
        <v/>
      </c>
      <c r="G7" s="1" t="str">
        <f>IFERROR(IFERROR(VLOOKUP(Distribution!C19,Smedarbejde[],VLOOKUP(Distribution!D19,'CAPEX - Beregninger'!$K$3:$L$8,2,FALSE),FALSE),"")*((Projektforudsætninger!$C$8-'Stamdata - Smedeentreprise'!$C$146)*('Stamdata - Smedeentreprise'!$C$145/100)+1),"")</f>
        <v/>
      </c>
      <c r="K7" s="12" t="s">
        <v>142</v>
      </c>
      <c r="L7" s="12">
        <v>8</v>
      </c>
      <c r="Q7" s="103" t="str">
        <f>'CAPEX - Tabeller'!C490</f>
        <v>AluPEX ø32</v>
      </c>
      <c r="R7" s="100">
        <f>'CAPEX - Tabeller'!D490</f>
        <v>1</v>
      </c>
      <c r="S7" s="100">
        <f>'CAPEX - Tabeller'!E490</f>
        <v>1</v>
      </c>
      <c r="T7" s="100">
        <f>'CAPEX - Tabeller'!F490</f>
        <v>1.5460917263446596</v>
      </c>
      <c r="U7" s="100">
        <f>'CAPEX - Tabeller'!G490</f>
        <v>4.7595611762913306</v>
      </c>
    </row>
    <row r="8" spans="1:21" ht="18.600000000000001" thickBot="1" x14ac:dyDescent="0.4">
      <c r="A8" s="1">
        <v>6</v>
      </c>
      <c r="B8" s="110" t="str">
        <f>IFERROR(IFERROR(VLOOKUP(Distribution!C20,Materiale_samlet[],VLOOKUP(Distribution!D20,'CAPEX - Beregninger'!$K$3:$L$8,2,FALSE),FALSE),"")*((Projektforudsætninger!$C$8-Projektforudsætninger!$H$27)*('Stamdata - Rørindkøb'!$C$80/100)+1),"")</f>
        <v/>
      </c>
      <c r="C8" s="111"/>
      <c r="D8" s="112" t="str">
        <f>IFERROR(IFERROR(IF(Distribution!E20=Lister!$F$10,VLOOKUP(Distribution!C20,Gravearbejde_ubefæstet[],VLOOKUP(Distribution!D20,'CAPEX - Beregninger'!$K$3:$L$8,2,FALSE),FALSE),IF(Distribution!E20=Lister!$F$11,VLOOKUP(Distribution!C20,Gravearbejde_fortorv[],VLOOKUP(Distribution!D20,'CAPEX - Beregninger'!$K$3:$L$8,2,FALSE),FALSE),IF(Distribution!E20=Lister!$F$12,VLOOKUP(Distribution!C20,Gravearbejde_asfalt[],VLOOKUP(Distribution!D20,'CAPEX - Beregninger'!$K$3:$L$8,2,FALSE),FALSE),IF(Distribution!E20=Lister!$F$13,VLOOKUP(Distribution!C20,Gravearbejde_blandet[],VLOOKUP(Distribution!D20,'CAPEX - Beregninger'!$K$3:$L$8,2,FALSE),FALSE),"")))),"")*((Projektforudsætninger!$C$8-'Stamdata - Jordentreprise'!$C$161)*('Stamdata - Jordentreprise'!$C$160/100)+1),"")</f>
        <v/>
      </c>
      <c r="E8" s="117" t="str">
        <f>IFERROR(VLOOKUP(Distribution!C20,ZoneFaktor2143[#All],VLOOKUP(Distribution!F20,'CAPEX - Beregninger'!$N$3:$O$6,2,FALSE),FALSE),"")</f>
        <v/>
      </c>
      <c r="G8" s="1" t="str">
        <f>IFERROR(IFERROR(VLOOKUP(Distribution!C20,Smedarbejde[],VLOOKUP(Distribution!D20,'CAPEX - Beregninger'!$K$3:$L$8,2,FALSE),FALSE),"")*((Projektforudsætninger!$C$8-'Stamdata - Smedeentreprise'!$C$146)*('Stamdata - Smedeentreprise'!$C$145/100)+1),"")</f>
        <v/>
      </c>
      <c r="K8" s="12" t="s">
        <v>143</v>
      </c>
      <c r="L8" s="12">
        <v>9</v>
      </c>
      <c r="N8" s="692" t="s">
        <v>152</v>
      </c>
      <c r="O8" s="692"/>
      <c r="Q8" s="103" t="str">
        <f>'CAPEX - Tabeller'!C491</f>
        <v>AluPEX ø20-ø16</v>
      </c>
      <c r="R8" s="100">
        <f>'CAPEX - Tabeller'!D491</f>
        <v>1</v>
      </c>
      <c r="S8" s="100">
        <f>'CAPEX - Tabeller'!E491</f>
        <v>1</v>
      </c>
      <c r="T8" s="100">
        <f>'CAPEX - Tabeller'!F491</f>
        <v>1.5460917263446596</v>
      </c>
      <c r="U8" s="100">
        <f>'CAPEX - Tabeller'!G491</f>
        <v>4.7595611762913306</v>
      </c>
    </row>
    <row r="9" spans="1:21" ht="15" thickBot="1" x14ac:dyDescent="0.35">
      <c r="A9" s="1">
        <v>7</v>
      </c>
      <c r="B9" s="110" t="str">
        <f>IFERROR(IFERROR(VLOOKUP(Distribution!C21,Materiale_samlet[],VLOOKUP(Distribution!D21,'CAPEX - Beregninger'!$K$3:$L$8,2,FALSE),FALSE),"")*((Projektforudsætninger!$C$8-Projektforudsætninger!$H$27)*('Stamdata - Rørindkøb'!$C$80/100)+1),"")</f>
        <v/>
      </c>
      <c r="C9" s="111"/>
      <c r="D9" s="112" t="str">
        <f>IFERROR(IFERROR(IF(Distribution!E21=Lister!$F$10,VLOOKUP(Distribution!C21,Gravearbejde_ubefæstet[],VLOOKUP(Distribution!D21,'CAPEX - Beregninger'!$K$3:$L$8,2,FALSE),FALSE),IF(Distribution!E21=Lister!$F$11,VLOOKUP(Distribution!C21,Gravearbejde_fortorv[],VLOOKUP(Distribution!D21,'CAPEX - Beregninger'!$K$3:$L$8,2,FALSE),FALSE),IF(Distribution!E21=Lister!$F$12,VLOOKUP(Distribution!C21,Gravearbejde_asfalt[],VLOOKUP(Distribution!D21,'CAPEX - Beregninger'!$K$3:$L$8,2,FALSE),FALSE),IF(Distribution!E21=Lister!$F$13,VLOOKUP(Distribution!C21,Gravearbejde_blandet[],VLOOKUP(Distribution!D21,'CAPEX - Beregninger'!$K$3:$L$8,2,FALSE),FALSE),"")))),"")*((Projektforudsætninger!$C$8-'Stamdata - Jordentreprise'!$C$161)*('Stamdata - Jordentreprise'!$C$160/100)+1),"")</f>
        <v/>
      </c>
      <c r="E9" s="117" t="str">
        <f>IFERROR(VLOOKUP(Distribution!C21,ZoneFaktor2143[#All],VLOOKUP(Distribution!F21,'CAPEX - Beregninger'!$N$3:$O$6,2,FALSE),FALSE),"")</f>
        <v/>
      </c>
      <c r="G9" s="1" t="str">
        <f>IFERROR(IFERROR(VLOOKUP(Distribution!C21,Smedarbejde[],VLOOKUP(Distribution!D21,'CAPEX - Beregninger'!$K$3:$L$8,2,FALSE),FALSE),"")*((Projektforudsætninger!$C$8-'Stamdata - Smedeentreprise'!$C$146)*('Stamdata - Smedeentreprise'!$C$145/100)+1),"")</f>
        <v/>
      </c>
      <c r="N9" s="46" t="s">
        <v>146</v>
      </c>
      <c r="O9" s="12">
        <v>4</v>
      </c>
      <c r="Q9" s="103" t="str">
        <f>'CAPEX - Tabeller'!C492</f>
        <v>AluPEX ø26-ø20</v>
      </c>
      <c r="R9" s="100">
        <f>'CAPEX - Tabeller'!D492</f>
        <v>1</v>
      </c>
      <c r="S9" s="100">
        <f>'CAPEX - Tabeller'!E492</f>
        <v>1</v>
      </c>
      <c r="T9" s="100">
        <f>'CAPEX - Tabeller'!F492</f>
        <v>1.5460917263446596</v>
      </c>
      <c r="U9" s="100">
        <f>'CAPEX - Tabeller'!G492</f>
        <v>4.7595611762913306</v>
      </c>
    </row>
    <row r="10" spans="1:21" ht="15" thickBot="1" x14ac:dyDescent="0.35">
      <c r="A10" s="1">
        <v>8</v>
      </c>
      <c r="B10" s="110" t="str">
        <f>IFERROR(IFERROR(VLOOKUP(Distribution!C22,Materiale_samlet[],VLOOKUP(Distribution!D22,'CAPEX - Beregninger'!$K$3:$L$8,2,FALSE),FALSE),"")*((Projektforudsætninger!$C$8-Projektforudsætninger!$H$27)*('Stamdata - Rørindkøb'!$C$80/100)+1),"")</f>
        <v/>
      </c>
      <c r="C10" s="111"/>
      <c r="D10" s="112" t="str">
        <f>IFERROR(IFERROR(IF(Distribution!E22=Lister!$F$10,VLOOKUP(Distribution!C22,Gravearbejde_ubefæstet[],VLOOKUP(Distribution!D22,'CAPEX - Beregninger'!$K$3:$L$8,2,FALSE),FALSE),IF(Distribution!E22=Lister!$F$11,VLOOKUP(Distribution!C22,Gravearbejde_fortorv[],VLOOKUP(Distribution!D22,'CAPEX - Beregninger'!$K$3:$L$8,2,FALSE),FALSE),IF(Distribution!E22=Lister!$F$12,VLOOKUP(Distribution!C22,Gravearbejde_asfalt[],VLOOKUP(Distribution!D22,'CAPEX - Beregninger'!$K$3:$L$8,2,FALSE),FALSE),IF(Distribution!E22=Lister!$F$13,VLOOKUP(Distribution!C22,Gravearbejde_blandet[],VLOOKUP(Distribution!D22,'CAPEX - Beregninger'!$K$3:$L$8,2,FALSE),FALSE),"")))),"")*((Projektforudsætninger!$C$8-'Stamdata - Jordentreprise'!$C$161)*('Stamdata - Jordentreprise'!$C$160/100)+1),"")</f>
        <v/>
      </c>
      <c r="E10" s="117" t="str">
        <f>IFERROR(VLOOKUP(Distribution!C22,ZoneFaktor2143[#All],VLOOKUP(Distribution!F22,'CAPEX - Beregninger'!$N$3:$O$6,2,FALSE),FALSE),"")</f>
        <v/>
      </c>
      <c r="G10" s="1" t="str">
        <f>IFERROR(IFERROR(VLOOKUP(Distribution!C22,Smedarbejde[],VLOOKUP(Distribution!D22,'CAPEX - Beregninger'!$K$3:$L$8,2,FALSE),FALSE),"")*((Projektforudsætninger!$C$8-'Stamdata - Smedeentreprise'!$C$146)*('Stamdata - Smedeentreprise'!$C$145/100)+1),"")</f>
        <v/>
      </c>
      <c r="N10" s="12" t="s">
        <v>147</v>
      </c>
      <c r="O10" s="12">
        <v>5</v>
      </c>
      <c r="Q10" s="103" t="str">
        <f>'CAPEX - Tabeller'!C493</f>
        <v>DN20 (ø26,9)</v>
      </c>
      <c r="R10" s="100">
        <f>'CAPEX - Tabeller'!D493</f>
        <v>1</v>
      </c>
      <c r="S10" s="100">
        <f>'CAPEX - Tabeller'!E493</f>
        <v>1</v>
      </c>
      <c r="T10" s="100">
        <f>'CAPEX - Tabeller'!F493</f>
        <v>1.5460917263446596</v>
      </c>
      <c r="U10" s="100">
        <f>'CAPEX - Tabeller'!G493</f>
        <v>4.7595611762913306</v>
      </c>
    </row>
    <row r="11" spans="1:21" ht="15" thickBot="1" x14ac:dyDescent="0.35">
      <c r="A11" s="1">
        <v>9</v>
      </c>
      <c r="B11" s="110" t="str">
        <f>IFERROR(IFERROR(VLOOKUP(Distribution!C23,Materiale_samlet[],VLOOKUP(Distribution!D23,'CAPEX - Beregninger'!$K$3:$L$8,2,FALSE),FALSE),"")*((Projektforudsætninger!$C$8-Projektforudsætninger!$H$27)*('Stamdata - Rørindkøb'!$C$80/100)+1),"")</f>
        <v/>
      </c>
      <c r="C11" s="111"/>
      <c r="D11" s="112" t="str">
        <f>IFERROR(IFERROR(IF(Distribution!E23=Lister!$F$10,VLOOKUP(Distribution!C23,Gravearbejde_ubefæstet[],VLOOKUP(Distribution!D23,'CAPEX - Beregninger'!$K$3:$L$8,2,FALSE),FALSE),IF(Distribution!E23=Lister!$F$11,VLOOKUP(Distribution!C23,Gravearbejde_fortorv[],VLOOKUP(Distribution!D23,'CAPEX - Beregninger'!$K$3:$L$8,2,FALSE),FALSE),IF(Distribution!E23=Lister!$F$12,VLOOKUP(Distribution!C23,Gravearbejde_asfalt[],VLOOKUP(Distribution!D23,'CAPEX - Beregninger'!$K$3:$L$8,2,FALSE),FALSE),IF(Distribution!E23=Lister!$F$13,VLOOKUP(Distribution!C23,Gravearbejde_blandet[],VLOOKUP(Distribution!D23,'CAPEX - Beregninger'!$K$3:$L$8,2,FALSE),FALSE),"")))),"")*((Projektforudsætninger!$C$8-'Stamdata - Jordentreprise'!$C$161)*('Stamdata - Jordentreprise'!$C$160/100)+1),"")</f>
        <v/>
      </c>
      <c r="E11" s="117" t="str">
        <f>IFERROR(VLOOKUP(Distribution!C23,ZoneFaktor2143[#All],VLOOKUP(Distribution!F23,'CAPEX - Beregninger'!$N$3:$O$6,2,FALSE),FALSE),"")</f>
        <v/>
      </c>
      <c r="G11" s="1" t="str">
        <f>IFERROR(IFERROR(VLOOKUP(Distribution!C23,Smedarbejde[],VLOOKUP(Distribution!D23,'CAPEX - Beregninger'!$K$3:$L$8,2,FALSE),FALSE),"")*((Projektforudsætninger!$C$8-'Stamdata - Smedeentreprise'!$C$146)*('Stamdata - Smedeentreprise'!$C$145/100)+1),"")</f>
        <v/>
      </c>
      <c r="N11" s="12" t="s">
        <v>148</v>
      </c>
      <c r="O11" s="12">
        <v>6</v>
      </c>
      <c r="Q11" s="103" t="str">
        <f>'CAPEX - Tabeller'!C494</f>
        <v>DN25 (ø33,7)</v>
      </c>
      <c r="R11" s="100">
        <f>'CAPEX - Tabeller'!D494</f>
        <v>1</v>
      </c>
      <c r="S11" s="100">
        <f>'CAPEX - Tabeller'!E494</f>
        <v>1</v>
      </c>
      <c r="T11" s="100">
        <f>'CAPEX - Tabeller'!F494</f>
        <v>1.4942668285444487</v>
      </c>
      <c r="U11" s="100">
        <f>'CAPEX - Tabeller'!G494</f>
        <v>4.8276001618777826</v>
      </c>
    </row>
    <row r="12" spans="1:21" ht="15" thickBot="1" x14ac:dyDescent="0.35">
      <c r="A12" s="1">
        <v>10</v>
      </c>
      <c r="B12" s="110" t="str">
        <f>IFERROR(IFERROR(VLOOKUP(Distribution!C24,Materiale_samlet[],VLOOKUP(Distribution!D24,'CAPEX - Beregninger'!$K$3:$L$8,2,FALSE),FALSE),"")*((Projektforudsætninger!$C$8-Projektforudsætninger!$H$27)*('Stamdata - Rørindkøb'!$C$80/100)+1),"")</f>
        <v/>
      </c>
      <c r="C12" s="111"/>
      <c r="D12" s="112" t="str">
        <f>IFERROR(IFERROR(IF(Distribution!E24=Lister!$F$10,VLOOKUP(Distribution!C24,Gravearbejde_ubefæstet[],VLOOKUP(Distribution!D24,'CAPEX - Beregninger'!$K$3:$L$8,2,FALSE),FALSE),IF(Distribution!E24=Lister!$F$11,VLOOKUP(Distribution!C24,Gravearbejde_fortorv[],VLOOKUP(Distribution!D24,'CAPEX - Beregninger'!$K$3:$L$8,2,FALSE),FALSE),IF(Distribution!E24=Lister!$F$12,VLOOKUP(Distribution!C24,Gravearbejde_asfalt[],VLOOKUP(Distribution!D24,'CAPEX - Beregninger'!$K$3:$L$8,2,FALSE),FALSE),IF(Distribution!E24=Lister!$F$13,VLOOKUP(Distribution!C24,Gravearbejde_blandet[],VLOOKUP(Distribution!D24,'CAPEX - Beregninger'!$K$3:$L$8,2,FALSE),FALSE),"")))),"")*((Projektforudsætninger!$C$8-'Stamdata - Jordentreprise'!$C$161)*('Stamdata - Jordentreprise'!$C$160/100)+1),"")</f>
        <v/>
      </c>
      <c r="E12" s="117" t="str">
        <f>IFERROR(VLOOKUP(Distribution!C24,ZoneFaktor2143[#All],VLOOKUP(Distribution!F24,'CAPEX - Beregninger'!$N$3:$O$6,2,FALSE),FALSE),"")</f>
        <v/>
      </c>
      <c r="G12" s="1" t="str">
        <f>IFERROR(IFERROR(VLOOKUP(Distribution!C24,Smedarbejde[],VLOOKUP(Distribution!D24,'CAPEX - Beregninger'!$K$3:$L$8,2,FALSE),FALSE),"")*((Projektforudsætninger!$C$8-'Stamdata - Smedeentreprise'!$C$146)*('Stamdata - Smedeentreprise'!$C$145/100)+1),"")</f>
        <v/>
      </c>
      <c r="N12" s="12" t="s">
        <v>149</v>
      </c>
      <c r="O12" s="12">
        <v>7</v>
      </c>
      <c r="Q12" s="103" t="str">
        <f>'CAPEX - Tabeller'!C495</f>
        <v>DN32 (ø42,4)</v>
      </c>
      <c r="R12" s="100">
        <f>'CAPEX - Tabeller'!D495</f>
        <v>1</v>
      </c>
      <c r="S12" s="100">
        <f>'CAPEX - Tabeller'!E495</f>
        <v>1</v>
      </c>
      <c r="T12" s="100">
        <f>'CAPEX - Tabeller'!F495</f>
        <v>1.4881491344873501</v>
      </c>
      <c r="U12" s="100">
        <f>'CAPEX - Tabeller'!G495</f>
        <v>5.4713715046604525</v>
      </c>
    </row>
    <row r="13" spans="1:21" ht="15" thickBot="1" x14ac:dyDescent="0.35">
      <c r="A13" s="1">
        <v>11</v>
      </c>
      <c r="B13" s="110" t="str">
        <f>IFERROR(IFERROR(VLOOKUP(Distribution!C25,Materiale_samlet[],VLOOKUP(Distribution!D25,'CAPEX - Beregninger'!$K$3:$L$8,2,FALSE),FALSE),"")*((Projektforudsætninger!$C$8-Projektforudsætninger!$H$27)*('Stamdata - Rørindkøb'!$C$80/100)+1),"")</f>
        <v/>
      </c>
      <c r="C13" s="111"/>
      <c r="D13" s="112" t="str">
        <f>IFERROR(IFERROR(IF(Distribution!E25=Lister!$F$10,VLOOKUP(Distribution!C25,Gravearbejde_ubefæstet[],VLOOKUP(Distribution!D25,'CAPEX - Beregninger'!$K$3:$L$8,2,FALSE),FALSE),IF(Distribution!E25=Lister!$F$11,VLOOKUP(Distribution!C25,Gravearbejde_fortorv[],VLOOKUP(Distribution!D25,'CAPEX - Beregninger'!$K$3:$L$8,2,FALSE),FALSE),IF(Distribution!E25=Lister!$F$12,VLOOKUP(Distribution!C25,Gravearbejde_asfalt[],VLOOKUP(Distribution!D25,'CAPEX - Beregninger'!$K$3:$L$8,2,FALSE),FALSE),IF(Distribution!E25=Lister!$F$13,VLOOKUP(Distribution!C25,Gravearbejde_blandet[],VLOOKUP(Distribution!D25,'CAPEX - Beregninger'!$K$3:$L$8,2,FALSE),FALSE),"")))),"")*((Projektforudsætninger!$C$8-'Stamdata - Jordentreprise'!$C$161)*('Stamdata - Jordentreprise'!$C$160/100)+1),"")</f>
        <v/>
      </c>
      <c r="E13" s="117" t="str">
        <f>IFERROR(VLOOKUP(Distribution!C25,ZoneFaktor2143[#All],VLOOKUP(Distribution!F25,'CAPEX - Beregninger'!$N$3:$O$6,2,FALSE),FALSE),"")</f>
        <v/>
      </c>
      <c r="G13" s="1" t="str">
        <f>IFERROR(IFERROR(VLOOKUP(Distribution!C25,Smedarbejde[],VLOOKUP(Distribution!D25,'CAPEX - Beregninger'!$K$3:$L$8,2,FALSE),FALSE),"")*((Projektforudsætninger!$C$8-'Stamdata - Smedeentreprise'!$C$146)*('Stamdata - Smedeentreprise'!$C$145/100)+1),"")</f>
        <v/>
      </c>
      <c r="Q13" s="103" t="str">
        <f>'CAPEX - Tabeller'!C496</f>
        <v>DN40 (ø48,3)</v>
      </c>
      <c r="R13" s="100">
        <f>'CAPEX - Tabeller'!D496</f>
        <v>1</v>
      </c>
      <c r="S13" s="100">
        <f>'CAPEX - Tabeller'!E496</f>
        <v>1</v>
      </c>
      <c r="T13" s="100">
        <f>'CAPEX - Tabeller'!F496</f>
        <v>1.4626025791324735</v>
      </c>
      <c r="U13" s="100">
        <f>'CAPEX - Tabeller'!G496</f>
        <v>5.3305978898007034</v>
      </c>
    </row>
    <row r="14" spans="1:21" ht="18.600000000000001" thickBot="1" x14ac:dyDescent="0.4">
      <c r="A14" s="1">
        <v>12</v>
      </c>
      <c r="B14" s="110" t="str">
        <f>IFERROR(IFERROR(VLOOKUP(Distribution!C26,Materiale_samlet[],VLOOKUP(Distribution!D26,'CAPEX - Beregninger'!$K$3:$L$8,2,FALSE),FALSE),"")*((Projektforudsætninger!$C$8-Projektforudsætninger!$H$27)*('Stamdata - Rørindkøb'!$C$80/100)+1),"")</f>
        <v/>
      </c>
      <c r="D14" s="112" t="str">
        <f>IFERROR(IFERROR(IF(Distribution!E26=Lister!$F$10,VLOOKUP(Distribution!C26,Gravearbejde_ubefæstet[],VLOOKUP(Distribution!D26,'CAPEX - Beregninger'!$K$3:$L$8,2,FALSE),FALSE),IF(Distribution!E26=Lister!$F$11,VLOOKUP(Distribution!C26,Gravearbejde_fortorv[],VLOOKUP(Distribution!D26,'CAPEX - Beregninger'!$K$3:$L$8,2,FALSE),FALSE),IF(Distribution!E26=Lister!$F$12,VLOOKUP(Distribution!C26,Gravearbejde_asfalt[],VLOOKUP(Distribution!D26,'CAPEX - Beregninger'!$K$3:$L$8,2,FALSE),FALSE),IF(Distribution!E26=Lister!$F$13,VLOOKUP(Distribution!C26,Gravearbejde_blandet[],VLOOKUP(Distribution!D26,'CAPEX - Beregninger'!$K$3:$L$8,2,FALSE),FALSE),"")))),"")*((Projektforudsætninger!$C$8-'Stamdata - Jordentreprise'!$C$161)*('Stamdata - Jordentreprise'!$C$160/100)+1),"")</f>
        <v/>
      </c>
      <c r="E14" s="117" t="str">
        <f>IFERROR(VLOOKUP(Distribution!C26,ZoneFaktor2143[#All],VLOOKUP(Distribution!F26,'CAPEX - Beregninger'!$N$3:$O$6,2,FALSE),FALSE),"")</f>
        <v/>
      </c>
      <c r="G14" s="1" t="str">
        <f>IFERROR(IFERROR(VLOOKUP(Distribution!C26,Smedarbejde[],VLOOKUP(Distribution!D26,'CAPEX - Beregninger'!$K$3:$L$8,2,FALSE),FALSE),"")*((Projektforudsætninger!$C$8-'Stamdata - Smedeentreprise'!$C$146)*('Stamdata - Smedeentreprise'!$C$145/100)+1),"")</f>
        <v/>
      </c>
      <c r="N14" s="692" t="s">
        <v>152</v>
      </c>
      <c r="O14" s="692"/>
      <c r="Q14" s="103" t="str">
        <f>'CAPEX - Tabeller'!C497</f>
        <v>DN50 (ø60,3)</v>
      </c>
      <c r="R14" s="100">
        <f>'CAPEX - Tabeller'!D497</f>
        <v>1</v>
      </c>
      <c r="S14" s="100">
        <f>'CAPEX - Tabeller'!E497</f>
        <v>1</v>
      </c>
      <c r="T14" s="100">
        <f>'CAPEX - Tabeller'!F497</f>
        <v>1.4421288515406161</v>
      </c>
      <c r="U14" s="100">
        <f>'CAPEX - Tabeller'!G497</f>
        <v>5.6554621848739499</v>
      </c>
    </row>
    <row r="15" spans="1:21" ht="15" thickBot="1" x14ac:dyDescent="0.35">
      <c r="A15" s="1">
        <v>13</v>
      </c>
      <c r="B15" s="110" t="str">
        <f>IFERROR(IFERROR(VLOOKUP(Distribution!C27,Materiale_samlet[],VLOOKUP(Distribution!D27,'CAPEX - Beregninger'!$K$3:$L$8,2,FALSE),FALSE),"")*((Projektforudsætninger!$C$8-Projektforudsætninger!$H$27)*('Stamdata - Rørindkøb'!$C$80/100)+1),"")</f>
        <v/>
      </c>
      <c r="D15" s="112" t="str">
        <f>IFERROR(IFERROR(IF(Distribution!E27=Lister!$F$10,VLOOKUP(Distribution!C27,Gravearbejde_ubefæstet[],VLOOKUP(Distribution!D27,'CAPEX - Beregninger'!$K$3:$L$8,2,FALSE),FALSE),IF(Distribution!E27=Lister!$F$11,VLOOKUP(Distribution!C27,Gravearbejde_fortorv[],VLOOKUP(Distribution!D27,'CAPEX - Beregninger'!$K$3:$L$8,2,FALSE),FALSE),IF(Distribution!E27=Lister!$F$12,VLOOKUP(Distribution!C27,Gravearbejde_asfalt[],VLOOKUP(Distribution!D27,'CAPEX - Beregninger'!$K$3:$L$8,2,FALSE),FALSE),IF(Distribution!E27=Lister!$F$13,VLOOKUP(Distribution!C27,Gravearbejde_blandet[],VLOOKUP(Distribution!D27,'CAPEX - Beregninger'!$K$3:$L$8,2,FALSE),FALSE),"")))),"")*((Projektforudsætninger!$C$8-'Stamdata - Jordentreprise'!$C$161)*('Stamdata - Jordentreprise'!$C$160/100)+1),"")</f>
        <v/>
      </c>
      <c r="E15" s="117" t="str">
        <f>IFERROR(VLOOKUP(Distribution!C27,ZoneFaktor2143[#All],VLOOKUP(Distribution!F27,'CAPEX - Beregninger'!$N$3:$O$6,2,FALSE),FALSE),"")</f>
        <v/>
      </c>
      <c r="G15" s="1" t="str">
        <f>IFERROR(IFERROR(VLOOKUP(Distribution!C27,Smedarbejde[],VLOOKUP(Distribution!D27,'CAPEX - Beregninger'!$K$3:$L$8,2,FALSE),FALSE),"")*((Projektforudsætninger!$C$8-'Stamdata - Smedeentreprise'!$C$146)*('Stamdata - Smedeentreprise'!$C$145/100)+1),"")</f>
        <v/>
      </c>
      <c r="N15" s="46" t="s">
        <v>146</v>
      </c>
      <c r="O15" s="12" t="s">
        <v>535</v>
      </c>
      <c r="Q15" s="103" t="str">
        <f>'CAPEX - Tabeller'!C498</f>
        <v>DN65 (ø76,1)</v>
      </c>
      <c r="R15" s="100">
        <f>'CAPEX - Tabeller'!D498</f>
        <v>1</v>
      </c>
      <c r="S15" s="100">
        <f>'CAPEX - Tabeller'!E498</f>
        <v>1</v>
      </c>
      <c r="T15" s="100">
        <f>'CAPEX - Tabeller'!F498</f>
        <v>1.4444206008583693</v>
      </c>
      <c r="U15" s="100">
        <f>'CAPEX - Tabeller'!G498</f>
        <v>5.9527896995708156</v>
      </c>
    </row>
    <row r="16" spans="1:21" ht="15" thickBot="1" x14ac:dyDescent="0.35">
      <c r="A16" s="1">
        <v>14</v>
      </c>
      <c r="B16" s="110" t="str">
        <f>IFERROR(IFERROR(VLOOKUP(Distribution!C28,Materiale_samlet[],VLOOKUP(Distribution!D28,'CAPEX - Beregninger'!$K$3:$L$8,2,FALSE),FALSE),"")*((Projektforudsætninger!$C$8-Projektforudsætninger!$H$27)*('Stamdata - Rørindkøb'!$C$80/100)+1),"")</f>
        <v/>
      </c>
      <c r="D16" s="112" t="str">
        <f>IFERROR(IFERROR(IF(Distribution!E28=Lister!$F$10,VLOOKUP(Distribution!C28,Gravearbejde_ubefæstet[],VLOOKUP(Distribution!D28,'CAPEX - Beregninger'!$K$3:$L$8,2,FALSE),FALSE),IF(Distribution!E28=Lister!$F$11,VLOOKUP(Distribution!C28,Gravearbejde_fortorv[],VLOOKUP(Distribution!D28,'CAPEX - Beregninger'!$K$3:$L$8,2,FALSE),FALSE),IF(Distribution!E28=Lister!$F$12,VLOOKUP(Distribution!C28,Gravearbejde_asfalt[],VLOOKUP(Distribution!D28,'CAPEX - Beregninger'!$K$3:$L$8,2,FALSE),FALSE),IF(Distribution!E28=Lister!$F$13,VLOOKUP(Distribution!C28,Gravearbejde_blandet[],VLOOKUP(Distribution!D28,'CAPEX - Beregninger'!$K$3:$L$8,2,FALSE),FALSE),"")))),"")*((Projektforudsætninger!$C$8-'Stamdata - Jordentreprise'!$C$161)*('Stamdata - Jordentreprise'!$C$160/100)+1),"")</f>
        <v/>
      </c>
      <c r="E16" s="117" t="str">
        <f>IFERROR(VLOOKUP(Distribution!C28,ZoneFaktor2143[#All],VLOOKUP(Distribution!F28,'CAPEX - Beregninger'!$N$3:$O$6,2,FALSE),FALSE),"")</f>
        <v/>
      </c>
      <c r="G16" s="1" t="str">
        <f>IFERROR(IFERROR(VLOOKUP(Distribution!C28,Smedarbejde[],VLOOKUP(Distribution!D28,'CAPEX - Beregninger'!$K$3:$L$8,2,FALSE),FALSE),"")*((Projektforudsætninger!$C$8-'Stamdata - Smedeentreprise'!$C$146)*('Stamdata - Smedeentreprise'!$C$145/100)+1),"")</f>
        <v/>
      </c>
      <c r="N16" s="12" t="s">
        <v>147</v>
      </c>
      <c r="O16" s="12" t="s">
        <v>536</v>
      </c>
      <c r="Q16" s="103" t="str">
        <f>'CAPEX - Tabeller'!C499</f>
        <v>DN80 (ø88,9)</v>
      </c>
      <c r="R16" s="100">
        <f>'CAPEX - Tabeller'!D499</f>
        <v>1</v>
      </c>
      <c r="S16" s="100">
        <f>'CAPEX - Tabeller'!E499</f>
        <v>1</v>
      </c>
      <c r="T16" s="100">
        <f>'CAPEX - Tabeller'!F499</f>
        <v>1.4523809523809526</v>
      </c>
      <c r="U16" s="100">
        <f>'CAPEX - Tabeller'!G499</f>
        <v>5.3852813852813854</v>
      </c>
    </row>
    <row r="17" spans="1:21" ht="15" thickBot="1" x14ac:dyDescent="0.35">
      <c r="A17" s="1">
        <v>15</v>
      </c>
      <c r="B17" s="110" t="str">
        <f>IFERROR(IFERROR(VLOOKUP(Distribution!C29,Materiale_samlet[],VLOOKUP(Distribution!D29,'CAPEX - Beregninger'!$K$3:$L$8,2,FALSE),FALSE),"")*((Projektforudsætninger!$C$8-Projektforudsætninger!$H$27)*('Stamdata - Rørindkøb'!$C$80/100)+1),"")</f>
        <v/>
      </c>
      <c r="D17" s="112" t="str">
        <f>IFERROR(IFERROR(IF(Distribution!E29=Lister!$F$10,VLOOKUP(Distribution!C29,Gravearbejde_ubefæstet[],VLOOKUP(Distribution!D29,'CAPEX - Beregninger'!$K$3:$L$8,2,FALSE),FALSE),IF(Distribution!E29=Lister!$F$11,VLOOKUP(Distribution!C29,Gravearbejde_fortorv[],VLOOKUP(Distribution!D29,'CAPEX - Beregninger'!$K$3:$L$8,2,FALSE),FALSE),IF(Distribution!E29=Lister!$F$12,VLOOKUP(Distribution!C29,Gravearbejde_asfalt[],VLOOKUP(Distribution!D29,'CAPEX - Beregninger'!$K$3:$L$8,2,FALSE),FALSE),IF(Distribution!E29=Lister!$F$13,VLOOKUP(Distribution!C29,Gravearbejde_blandet[],VLOOKUP(Distribution!D29,'CAPEX - Beregninger'!$K$3:$L$8,2,FALSE),FALSE),"")))),"")*((Projektforudsætninger!$C$8-'Stamdata - Jordentreprise'!$C$161)*('Stamdata - Jordentreprise'!$C$160/100)+1),"")</f>
        <v/>
      </c>
      <c r="E17" s="117" t="str">
        <f>IFERROR(VLOOKUP(Distribution!C29,ZoneFaktor2143[#All],VLOOKUP(Distribution!F29,'CAPEX - Beregninger'!$N$3:$O$6,2,FALSE),FALSE),"")</f>
        <v/>
      </c>
      <c r="G17" s="1" t="str">
        <f>IFERROR(IFERROR(VLOOKUP(Distribution!C29,Smedarbejde[],VLOOKUP(Distribution!D29,'CAPEX - Beregninger'!$K$3:$L$8,2,FALSE),FALSE),"")*((Projektforudsætninger!$C$8-'Stamdata - Smedeentreprise'!$C$146)*('Stamdata - Smedeentreprise'!$C$145/100)+1),"")</f>
        <v/>
      </c>
      <c r="N17" s="12" t="s">
        <v>148</v>
      </c>
      <c r="O17" s="12" t="s">
        <v>537</v>
      </c>
      <c r="Q17" s="103" t="str">
        <f>'CAPEX - Tabeller'!C500</f>
        <v>DN100 (ø114,3)</v>
      </c>
      <c r="R17" s="100">
        <f>'CAPEX - Tabeller'!D500</f>
        <v>1</v>
      </c>
      <c r="S17" s="100">
        <f>'CAPEX - Tabeller'!E500</f>
        <v>1</v>
      </c>
      <c r="T17" s="100">
        <f>'CAPEX - Tabeller'!F500</f>
        <v>1.4755517826825129</v>
      </c>
      <c r="U17" s="100">
        <f>'CAPEX - Tabeller'!G500</f>
        <v>5.3157894736842106</v>
      </c>
    </row>
    <row r="18" spans="1:21" ht="15" thickBot="1" x14ac:dyDescent="0.35">
      <c r="B18" s="47" t="str">
        <f>IFERROR(VLOOKUP(Distribution!C30,Materiale_samlet[],VLOOKUP(Distribution!D30,'CAPEX - Beregninger'!$K$3:$L$8,2,FALSE),FALSE),"")</f>
        <v/>
      </c>
      <c r="N18" s="12" t="s">
        <v>149</v>
      </c>
      <c r="O18" s="12" t="s">
        <v>538</v>
      </c>
      <c r="Q18" s="103" t="str">
        <f>'CAPEX - Tabeller'!C501</f>
        <v>DN125 (ø139,7)</v>
      </c>
      <c r="R18" s="100">
        <f>'CAPEX - Tabeller'!D501</f>
        <v>1</v>
      </c>
      <c r="S18" s="100">
        <f>'CAPEX - Tabeller'!E501</f>
        <v>1</v>
      </c>
      <c r="T18" s="100">
        <f>'CAPEX - Tabeller'!F501</f>
        <v>1.4526404023470243</v>
      </c>
      <c r="U18" s="100">
        <f>'CAPEX - Tabeller'!G501</f>
        <v>4.699916177703269</v>
      </c>
    </row>
    <row r="19" spans="1:21" ht="26.4" thickBot="1" x14ac:dyDescent="0.55000000000000004">
      <c r="B19" s="691" t="s">
        <v>192</v>
      </c>
      <c r="C19" s="691"/>
      <c r="D19" s="691"/>
      <c r="E19" s="691"/>
      <c r="F19" s="691"/>
      <c r="G19" s="691"/>
      <c r="Q19" s="103" t="str">
        <f>'CAPEX - Tabeller'!C502</f>
        <v>DN150 (ø168,3)</v>
      </c>
      <c r="R19" s="100">
        <f>'CAPEX - Tabeller'!D502</f>
        <v>1</v>
      </c>
      <c r="S19" s="100">
        <f>'CAPEX - Tabeller'!E502</f>
        <v>1</v>
      </c>
      <c r="T19" s="100">
        <f>'CAPEX - Tabeller'!F502</f>
        <v>1.4347826086956523</v>
      </c>
      <c r="U19" s="100">
        <f>'CAPEX - Tabeller'!G502</f>
        <v>4.5059806341370798</v>
      </c>
    </row>
    <row r="20" spans="1:21" ht="18.600000000000001" thickBot="1" x14ac:dyDescent="0.35">
      <c r="B20" s="113" t="s">
        <v>151</v>
      </c>
      <c r="D20" s="113" t="s">
        <v>153</v>
      </c>
      <c r="E20" s="113"/>
      <c r="G20" s="113" t="s">
        <v>216</v>
      </c>
      <c r="Q20" s="103" t="str">
        <f>'CAPEX - Tabeller'!C503</f>
        <v>DN200 (ø219,1)</v>
      </c>
      <c r="R20" s="100">
        <f>'CAPEX - Tabeller'!D503</f>
        <v>1</v>
      </c>
      <c r="S20" s="100">
        <f>'CAPEX - Tabeller'!E503</f>
        <v>1</v>
      </c>
      <c r="T20" s="100">
        <f>'CAPEX - Tabeller'!F503</f>
        <v>1.4310132505787894</v>
      </c>
      <c r="U20" s="100">
        <f>'CAPEX - Tabeller'!G503</f>
        <v>3.7288310920644303</v>
      </c>
    </row>
    <row r="21" spans="1:21" ht="15" thickBot="1" x14ac:dyDescent="0.35">
      <c r="A21" s="1">
        <v>1</v>
      </c>
      <c r="B21" s="47" t="str">
        <f>IFERROR(IFERROR(VLOOKUP(Distribution!C32,Materiale_stik[],VLOOKUP(Distribution!D32,'CAPEX - Beregninger'!$K$3:$L$8,2,FALSE),FALSE),"")*((Projektforudsætninger!$C$8-Projektforudsætninger!$H$27)*('Stamdata - Rørindkøb'!$C$80/100)+1),"")</f>
        <v/>
      </c>
      <c r="D21" s="1" t="str">
        <f>IFERROR(IFERROR(VLOOKUP("Tilslutnings og opgravningshul ved stik",Jord_Huller_CAPEX[],VLOOKUP(Distribution!E32,$N$9:$O$12,2,FALSE),FALSE),"")*((Projektforudsætninger!$C$8-'Stamdata - Jordentreprise'!$C$161)*('Stamdata - Jordentreprise'!$C$160/100)+1),"")</f>
        <v/>
      </c>
      <c r="E21" s="117">
        <v>1</v>
      </c>
      <c r="G21" s="1" t="str">
        <f>IFERROR(IFERROR(VLOOKUP(Distribution!C32,Smed_stik[],VLOOKUP(Distribution!D32,'CAPEX - Beregninger'!$K$3:$L$8,2,FALSE),FALSE),"")*((Projektforudsætninger!$C$8-'Stamdata - Smedeentreprise'!$C$146)*('Stamdata - Smedeentreprise'!$C$145/100)+1),"")</f>
        <v/>
      </c>
      <c r="Q21" s="103" t="str">
        <f>'CAPEX - Tabeller'!C504</f>
        <v>DN250 (ø273,0)</v>
      </c>
      <c r="R21" s="100">
        <f>'CAPEX - Tabeller'!D504</f>
        <v>1</v>
      </c>
      <c r="S21" s="100">
        <f>'CAPEX - Tabeller'!E504</f>
        <v>1</v>
      </c>
      <c r="T21" s="100">
        <f>'CAPEX - Tabeller'!F504</f>
        <v>1.4310132505787894</v>
      </c>
      <c r="U21" s="100">
        <f>'CAPEX - Tabeller'!G504</f>
        <v>3.7288310920644303</v>
      </c>
    </row>
    <row r="22" spans="1:21" ht="15" thickBot="1" x14ac:dyDescent="0.35">
      <c r="A22" s="1">
        <v>2</v>
      </c>
      <c r="B22" s="47" t="str">
        <f>IFERROR(IFERROR(VLOOKUP(Distribution!C33,Materiale_stik[],VLOOKUP(Distribution!D33,'CAPEX - Beregninger'!$K$3:$L$8,2,FALSE),FALSE),"")*((Projektforudsætninger!$C$8-Projektforudsætninger!$H$27)*('Stamdata - Rørindkøb'!$C$80/100)+1),"")</f>
        <v/>
      </c>
      <c r="D22" s="1" t="str">
        <f>IFERROR(IFERROR(VLOOKUP("Tilslutnings og opgravningshul ved stik",Jord_Huller_CAPEX[],VLOOKUP(Distribution!E33,$N$9:$O$12,2,FALSE),FALSE),"")*((Projektforudsætninger!$C$8-'Stamdata - Jordentreprise'!$C$161)*('Stamdata - Jordentreprise'!$C$160/100)+1),"")</f>
        <v/>
      </c>
      <c r="E22" s="117">
        <v>1</v>
      </c>
      <c r="G22" s="1" t="str">
        <f>IFERROR(IFERROR(VLOOKUP(Distribution!C33,Smed_stik[],VLOOKUP(Distribution!D33,'CAPEX - Beregninger'!$K$3:$L$8,2,FALSE),FALSE),"")*((Projektforudsætninger!$C$8-'Stamdata - Smedeentreprise'!$C$146)*('Stamdata - Smedeentreprise'!$C$145/100)+1),"")</f>
        <v/>
      </c>
      <c r="Q22" s="103" t="str">
        <f>'CAPEX - Tabeller'!C505</f>
        <v>DN300 (ø323.9)</v>
      </c>
      <c r="R22" s="100">
        <f>'CAPEX - Tabeller'!D505</f>
        <v>1</v>
      </c>
      <c r="S22" s="100">
        <f>'CAPEX - Tabeller'!E505</f>
        <v>1</v>
      </c>
      <c r="T22" s="100">
        <f>'CAPEX - Tabeller'!F505</f>
        <v>1.4347826086956523</v>
      </c>
      <c r="U22" s="100">
        <f>'CAPEX - Tabeller'!G505</f>
        <v>3.7288310920644303</v>
      </c>
    </row>
    <row r="23" spans="1:21" x14ac:dyDescent="0.3">
      <c r="A23" s="1">
        <v>3</v>
      </c>
      <c r="B23" s="47" t="str">
        <f>IFERROR(IFERROR(VLOOKUP(Distribution!C34,Materiale_stik[],VLOOKUP(Distribution!D34,'CAPEX - Beregninger'!$K$3:$L$8,2,FALSE),FALSE),"")*((Projektforudsætninger!$C$8-Projektforudsætninger!$H$27)*('Stamdata - Rørindkøb'!$C$80/100)+1),"")</f>
        <v/>
      </c>
      <c r="D23" s="1" t="str">
        <f>IFERROR(IFERROR(VLOOKUP("Tilslutnings og opgravningshul ved stik",Jord_Huller_CAPEX[],VLOOKUP(Distribution!E34,$N$9:$O$12,2,FALSE),FALSE),"")*((Projektforudsætninger!$C$8-'Stamdata - Jordentreprise'!$C$161)*('Stamdata - Jordentreprise'!$C$160/100)+1),"")</f>
        <v/>
      </c>
      <c r="E23" s="117">
        <v>1</v>
      </c>
      <c r="G23" s="1" t="str">
        <f>IFERROR(IFERROR(VLOOKUP(Distribution!C34,Smed_stik[],VLOOKUP(Distribution!D34,'CAPEX - Beregninger'!$K$3:$L$8,2,FALSE),FALSE),"")*((Projektforudsætninger!$C$8-'Stamdata - Smedeentreprise'!$C$146)*('Stamdata - Smedeentreprise'!$C$145/100)+1),"")</f>
        <v/>
      </c>
      <c r="Q23" s="108" t="str">
        <f>'CAPEX - Tabeller'!C506</f>
        <v>DN350 (ø355,6)</v>
      </c>
      <c r="R23" s="100">
        <f>'CAPEX - Tabeller'!D506</f>
        <v>1</v>
      </c>
      <c r="S23" s="100">
        <f>'CAPEX - Tabeller'!E506</f>
        <v>1</v>
      </c>
      <c r="T23" s="100">
        <f>'CAPEX - Tabeller'!F506</f>
        <v>1.4310132505787894</v>
      </c>
      <c r="U23" s="100">
        <f>'CAPEX - Tabeller'!G506</f>
        <v>3.7288310920644303</v>
      </c>
    </row>
    <row r="24" spans="1:21" x14ac:dyDescent="0.3">
      <c r="A24" s="1">
        <v>4</v>
      </c>
      <c r="B24" s="47" t="str">
        <f>IFERROR(IFERROR(VLOOKUP(Distribution!C35,Materiale_stik[],VLOOKUP(Distribution!D35,'CAPEX - Beregninger'!$K$3:$L$8,2,FALSE),FALSE),"")*((Projektforudsætninger!$C$8-Projektforudsætninger!$H$27)*('Stamdata - Rørindkøb'!$C$80/100)+1),"")</f>
        <v/>
      </c>
      <c r="D24" s="1" t="str">
        <f>IFERROR(IFERROR(VLOOKUP("Tilslutnings og opgravningshul ved stik",Jord_Huller_CAPEX[],VLOOKUP(Distribution!E35,$N$9:$O$12,2,FALSE),FALSE),"")*((Projektforudsætninger!$C$8-'Stamdata - Jordentreprise'!$C$161)*('Stamdata - Jordentreprise'!$C$160/100)+1),"")</f>
        <v/>
      </c>
      <c r="E24" s="117">
        <v>1</v>
      </c>
      <c r="G24" s="1" t="str">
        <f>IFERROR(IFERROR(VLOOKUP(Distribution!C35,Smed_stik[],VLOOKUP(Distribution!D35,'CAPEX - Beregninger'!$K$3:$L$8,2,FALSE),FALSE),"")*((Projektforudsætninger!$C$8-'Stamdata - Smedeentreprise'!$C$146)*('Stamdata - Smedeentreprise'!$C$145/100)+1),"")</f>
        <v/>
      </c>
    </row>
    <row r="25" spans="1:21" x14ac:dyDescent="0.3">
      <c r="A25" s="1">
        <v>5</v>
      </c>
      <c r="B25" s="47" t="str">
        <f>IFERROR(IFERROR(VLOOKUP(Distribution!C36,Materiale_stik[],VLOOKUP(Distribution!D36,'CAPEX - Beregninger'!$K$3:$L$8,2,FALSE),FALSE),"")*((Projektforudsætninger!$C$8-Projektforudsætninger!$H$27)*('Stamdata - Rørindkøb'!$C$80/100)+1),"")</f>
        <v/>
      </c>
      <c r="D25" s="1" t="str">
        <f>IFERROR(IFERROR(VLOOKUP("Tilslutnings og opgravningshul ved stik",Jord_Huller_CAPEX[],VLOOKUP(Distribution!E36,$N$9:$O$12,2,FALSE),FALSE),"")*((Projektforudsætninger!$C$8-'Stamdata - Jordentreprise'!$C$161)*('Stamdata - Jordentreprise'!$C$160/100)+1),"")</f>
        <v/>
      </c>
      <c r="E25" s="117">
        <v>1</v>
      </c>
      <c r="G25" s="1" t="str">
        <f>IFERROR(IFERROR(VLOOKUP(Distribution!C36,Smed_stik[],VLOOKUP(Distribution!D36,'CAPEX - Beregninger'!$K$3:$L$8,2,FALSE),FALSE),"")*((Projektforudsætninger!$C$8-'Stamdata - Smedeentreprise'!$C$146)*('Stamdata - Smedeentreprise'!$C$145/100)+1),"")</f>
        <v/>
      </c>
    </row>
    <row r="26" spans="1:21" x14ac:dyDescent="0.3">
      <c r="A26" s="1">
        <v>6</v>
      </c>
      <c r="B26" s="47" t="str">
        <f>IFERROR(IFERROR(VLOOKUP(Distribution!C37,Materiale_stik[],VLOOKUP(Distribution!D37,'CAPEX - Beregninger'!$K$3:$L$8,2,FALSE),FALSE),"")*((Projektforudsætninger!$C$8-Projektforudsætninger!$H$27)*('Stamdata - Rørindkøb'!$C$80/100)+1),"")</f>
        <v/>
      </c>
      <c r="D26" s="1" t="str">
        <f>IFERROR(IFERROR(VLOOKUP("Tilslutnings og opgravningshul ved stik",Jord_Huller_CAPEX[],VLOOKUP(Distribution!E37,$N$9:$O$12,2,FALSE),FALSE),"")*((Projektforudsætninger!$C$8-'Stamdata - Jordentreprise'!$C$161)*('Stamdata - Jordentreprise'!$C$160/100)+1),"")</f>
        <v/>
      </c>
      <c r="E26" s="117">
        <v>1</v>
      </c>
      <c r="G26" s="1" t="str">
        <f>IFERROR(IFERROR(VLOOKUP(Distribution!C37,Smed_stik[],VLOOKUP(Distribution!D37,'CAPEX - Beregninger'!$K$3:$L$8,2,FALSE),FALSE),"")*((Projektforudsætninger!$C$8-'Stamdata - Smedeentreprise'!$C$146)*('Stamdata - Smedeentreprise'!$C$145/100)+1),"")</f>
        <v/>
      </c>
    </row>
    <row r="27" spans="1:21" x14ac:dyDescent="0.3">
      <c r="A27" s="1">
        <v>7</v>
      </c>
      <c r="B27" s="47" t="str">
        <f>IFERROR(IFERROR(VLOOKUP(Distribution!C38,Materiale_stik[],VLOOKUP(Distribution!D38,'CAPEX - Beregninger'!$K$3:$L$8,2,FALSE),FALSE),"")*((Projektforudsætninger!$C$8-Projektforudsætninger!$H$27)*('Stamdata - Rørindkøb'!$C$80/100)+1),"")</f>
        <v/>
      </c>
      <c r="D27" s="1" t="str">
        <f>IFERROR(IFERROR(VLOOKUP("Tilslutnings og opgravningshul ved stik",Jord_Huller_CAPEX[],VLOOKUP(Distribution!E38,$N$9:$O$12,2,FALSE),FALSE),"")*((Projektforudsætninger!$C$8-'Stamdata - Jordentreprise'!$C$161)*('Stamdata - Jordentreprise'!$C$160/100)+1),"")</f>
        <v/>
      </c>
      <c r="E27" s="117">
        <v>1</v>
      </c>
      <c r="G27" s="1" t="str">
        <f>IFERROR(IFERROR(VLOOKUP(Distribution!C38,Smed_stik[],VLOOKUP(Distribution!D38,'CAPEX - Beregninger'!$K$3:$L$8,2,FALSE),FALSE),"")*((Projektforudsætninger!$C$8-'Stamdata - Smedeentreprise'!$C$146)*('Stamdata - Smedeentreprise'!$C$145/100)+1),"")</f>
        <v/>
      </c>
    </row>
    <row r="28" spans="1:21" x14ac:dyDescent="0.3">
      <c r="A28" s="1">
        <v>8</v>
      </c>
      <c r="B28" s="47" t="str">
        <f>IFERROR(IFERROR(VLOOKUP(Distribution!C39,Materiale_stik[],VLOOKUP(Distribution!D39,'CAPEX - Beregninger'!$K$3:$L$8,2,FALSE),FALSE),"")*((Projektforudsætninger!$C$8-Projektforudsætninger!$H$27)*('Stamdata - Rørindkøb'!$C$80/100)+1),"")</f>
        <v/>
      </c>
      <c r="D28" s="1" t="str">
        <f>IFERROR(IFERROR(VLOOKUP("Tilslutnings og opgravningshul ved stik",Jord_Huller_CAPEX[],VLOOKUP(Distribution!E39,$N$9:$O$12,2,FALSE),FALSE),"")*((Projektforudsætninger!$C$8-'Stamdata - Jordentreprise'!$C$161)*('Stamdata - Jordentreprise'!$C$160/100)+1),"")</f>
        <v/>
      </c>
      <c r="E28" s="117">
        <v>1</v>
      </c>
      <c r="G28" s="1" t="str">
        <f>IFERROR(IFERROR(VLOOKUP(Distribution!C39,Smed_stik[],VLOOKUP(Distribution!D39,'CAPEX - Beregninger'!$K$3:$L$8,2,FALSE),FALSE),"")*((Projektforudsætninger!$C$8-'Stamdata - Smedeentreprise'!$C$146)*('Stamdata - Smedeentreprise'!$C$145/100)+1),"")</f>
        <v/>
      </c>
    </row>
    <row r="29" spans="1:21" x14ac:dyDescent="0.3">
      <c r="A29" s="1">
        <v>9</v>
      </c>
      <c r="B29" s="47" t="str">
        <f>IFERROR(IFERROR(VLOOKUP(Distribution!C40,Materiale_stik[],VLOOKUP(Distribution!D40,'CAPEX - Beregninger'!$K$3:$L$8,2,FALSE),FALSE),"")*((Projektforudsætninger!$C$8-Projektforudsætninger!$H$27)*('Stamdata - Rørindkøb'!$C$80/100)+1),"")</f>
        <v/>
      </c>
      <c r="D29" s="1" t="str">
        <f>IFERROR(IFERROR(VLOOKUP("Tilslutnings og opgravningshul ved stik",Jord_Huller_CAPEX[],VLOOKUP(Distribution!E40,$N$9:$O$12,2,FALSE),FALSE),"")*((Projektforudsætninger!$C$8-'Stamdata - Jordentreprise'!$C$161)*('Stamdata - Jordentreprise'!$C$160/100)+1),"")</f>
        <v/>
      </c>
      <c r="E29" s="117">
        <v>1</v>
      </c>
      <c r="G29" s="1" t="str">
        <f>IFERROR(IFERROR(VLOOKUP(Distribution!C40,Smed_stik[],VLOOKUP(Distribution!D40,'CAPEX - Beregninger'!$K$3:$L$8,2,FALSE),FALSE),"")*((Projektforudsætninger!$C$8-'Stamdata - Smedeentreprise'!$C$146)*('Stamdata - Smedeentreprise'!$C$145/100)+1),"")</f>
        <v/>
      </c>
    </row>
    <row r="30" spans="1:21" x14ac:dyDescent="0.3">
      <c r="A30" s="1">
        <v>10</v>
      </c>
      <c r="B30" s="47" t="str">
        <f>IFERROR(IFERROR(VLOOKUP(Distribution!C41,Materiale_stik[],VLOOKUP(Distribution!D41,'CAPEX - Beregninger'!$K$3:$L$8,2,FALSE),FALSE),"")*((Projektforudsætninger!$C$8-Projektforudsætninger!$H$27)*('Stamdata - Rørindkøb'!$C$80/100)+1),"")</f>
        <v/>
      </c>
      <c r="D30" s="1" t="str">
        <f>IFERROR(IFERROR(VLOOKUP("Tilslutnings og opgravningshul ved stik",Jord_Huller_CAPEX[],VLOOKUP(Distribution!E41,$N$9:$O$12,2,FALSE),FALSE),"")*((Projektforudsætninger!$C$8-'Stamdata - Jordentreprise'!$C$161)*('Stamdata - Jordentreprise'!$C$160/100)+1),"")</f>
        <v/>
      </c>
      <c r="E30" s="117">
        <v>1</v>
      </c>
      <c r="G30" s="1" t="str">
        <f>IFERROR(IFERROR(VLOOKUP(Distribution!C41,Smed_stik[],VLOOKUP(Distribution!D41,'CAPEX - Beregninger'!$K$3:$L$8,2,FALSE),FALSE),"")*((Projektforudsætninger!$C$8-'Stamdata - Smedeentreprise'!$C$146)*('Stamdata - Smedeentreprise'!$C$145/100)+1),"")</f>
        <v/>
      </c>
    </row>
    <row r="31" spans="1:21" x14ac:dyDescent="0.3">
      <c r="A31" s="1">
        <v>11</v>
      </c>
      <c r="B31" s="47" t="str">
        <f>IFERROR(IFERROR(VLOOKUP(Distribution!C42,Materiale_stik[],VLOOKUP(Distribution!D42,'CAPEX - Beregninger'!$K$3:$L$8,2,FALSE),FALSE),"")*((Projektforudsætninger!$C$8-Projektforudsætninger!$H$27)*('Stamdata - Rørindkøb'!$C$80/100)+1),"")</f>
        <v/>
      </c>
      <c r="D31" s="1" t="str">
        <f>IFERROR(IFERROR(VLOOKUP("Tilslutnings og opgravningshul ved stik",Jord_Huller_CAPEX[],VLOOKUP(Distribution!E42,$N$9:$O$12,2,FALSE),FALSE),"")*((Projektforudsætninger!$C$8-'Stamdata - Jordentreprise'!$C$161)*('Stamdata - Jordentreprise'!$C$160/100)+1),"")</f>
        <v/>
      </c>
      <c r="E31" s="117">
        <v>1</v>
      </c>
      <c r="G31" s="1" t="str">
        <f>IFERROR(IFERROR(VLOOKUP(Distribution!C42,Smed_stik[],VLOOKUP(Distribution!D42,'CAPEX - Beregninger'!$K$3:$L$8,2,FALSE),FALSE),"")*((Projektforudsætninger!$C$8-'Stamdata - Smedeentreprise'!$C$146)*('Stamdata - Smedeentreprise'!$C$145/100)+1),"")</f>
        <v/>
      </c>
    </row>
    <row r="32" spans="1:21" x14ac:dyDescent="0.3">
      <c r="A32" s="1">
        <v>12</v>
      </c>
      <c r="B32" s="47" t="str">
        <f>IFERROR(IFERROR(VLOOKUP(Distribution!C43,Materiale_stik[],VLOOKUP(Distribution!D43,'CAPEX - Beregninger'!$K$3:$L$8,2,FALSE),FALSE),"")*((Projektforudsætninger!$C$8-Projektforudsætninger!$H$27)*('Stamdata - Rørindkøb'!$C$80/100)+1),"")</f>
        <v/>
      </c>
      <c r="D32" s="1" t="str">
        <f>IFERROR(IFERROR(VLOOKUP("Tilslutnings og opgravningshul ved stik",Jord_Huller_CAPEX[],VLOOKUP(Distribution!E43,$N$9:$O$12,2,FALSE),FALSE),"")*((Projektforudsætninger!$C$8-'Stamdata - Jordentreprise'!$C$161)*('Stamdata - Jordentreprise'!$C$160/100)+1),"")</f>
        <v/>
      </c>
      <c r="E32" s="117">
        <v>1</v>
      </c>
      <c r="G32" s="1" t="str">
        <f>IFERROR(IFERROR(VLOOKUP(Distribution!C43,Smed_stik[],VLOOKUP(Distribution!D43,'CAPEX - Beregninger'!$K$3:$L$8,2,FALSE),FALSE),"")*((Projektforudsætninger!$C$8-'Stamdata - Smedeentreprise'!$C$146)*('Stamdata - Smedeentreprise'!$C$145/100)+1),"")</f>
        <v/>
      </c>
    </row>
    <row r="33" spans="1:7" x14ac:dyDescent="0.3">
      <c r="A33" s="1">
        <v>13</v>
      </c>
      <c r="B33" s="47" t="str">
        <f>IFERROR(IFERROR(VLOOKUP(Distribution!C44,Materiale_stik[],VLOOKUP(Distribution!D44,'CAPEX - Beregninger'!$K$3:$L$8,2,FALSE),FALSE),"")*((Projektforudsætninger!$C$8-Projektforudsætninger!$H$27)*('Stamdata - Rørindkøb'!$C$80/100)+1),"")</f>
        <v/>
      </c>
      <c r="D33" s="1" t="str">
        <f>IFERROR(IFERROR(VLOOKUP("Tilslutnings og opgravningshul ved stik",Jord_Huller_CAPEX[],VLOOKUP(Distribution!E44,$N$9:$O$12,2,FALSE),FALSE),"")*((Projektforudsætninger!$C$8-'Stamdata - Jordentreprise'!$C$161)*('Stamdata - Jordentreprise'!$C$160/100)+1),"")</f>
        <v/>
      </c>
      <c r="E33" s="117">
        <v>1</v>
      </c>
      <c r="G33" s="1" t="str">
        <f>IFERROR(IFERROR(VLOOKUP(Distribution!C44,Smed_stik[],VLOOKUP(Distribution!D44,'CAPEX - Beregninger'!$K$3:$L$8,2,FALSE),FALSE),"")*((Projektforudsætninger!$C$8-'Stamdata - Smedeentreprise'!$C$146)*('Stamdata - Smedeentreprise'!$C$145/100)+1),"")</f>
        <v/>
      </c>
    </row>
    <row r="34" spans="1:7" x14ac:dyDescent="0.3">
      <c r="A34" s="1">
        <v>14</v>
      </c>
      <c r="B34" s="47" t="str">
        <f>IFERROR(IFERROR(VLOOKUP(Distribution!C45,Materiale_stik[],VLOOKUP(Distribution!D45,'CAPEX - Beregninger'!$K$3:$L$8,2,FALSE),FALSE),"")*((Projektforudsætninger!$C$8-Projektforudsætninger!$H$27)*('Stamdata - Rørindkøb'!$C$80/100)+1),"")</f>
        <v/>
      </c>
      <c r="D34" s="1" t="str">
        <f>IFERROR(IFERROR(VLOOKUP("Tilslutnings og opgravningshul ved stik",Jord_Huller_CAPEX[],VLOOKUP(Distribution!E45,$N$9:$O$12,2,FALSE),FALSE),"")*((Projektforudsætninger!$C$8-'Stamdata - Jordentreprise'!$C$161)*('Stamdata - Jordentreprise'!$C$160/100)+1),"")</f>
        <v/>
      </c>
      <c r="E34" s="117">
        <v>1</v>
      </c>
      <c r="G34" s="1" t="str">
        <f>IFERROR(IFERROR(VLOOKUP(Distribution!C45,Smed_stik[],VLOOKUP(Distribution!D45,'CAPEX - Beregninger'!$K$3:$L$8,2,FALSE),FALSE),"")*((Projektforudsætninger!$C$8-'Stamdata - Smedeentreprise'!$C$146)*('Stamdata - Smedeentreprise'!$C$145/100)+1),"")</f>
        <v/>
      </c>
    </row>
    <row r="35" spans="1:7" x14ac:dyDescent="0.3">
      <c r="A35" s="1">
        <v>15</v>
      </c>
      <c r="B35" s="47" t="str">
        <f>IFERROR(IFERROR(VLOOKUP(Distribution!C46,Materiale_stik[],VLOOKUP(Distribution!D46,'CAPEX - Beregninger'!$K$3:$L$8,2,FALSE),FALSE),"")*((Projektforudsætninger!$C$8-Projektforudsætninger!$H$27)*('Stamdata - Rørindkøb'!$C$80/100)+1),"")</f>
        <v/>
      </c>
      <c r="D35" s="1" t="str">
        <f>IFERROR(IFERROR(VLOOKUP("Tilslutnings og opgravningshul ved stik",Jord_Huller_CAPEX[],VLOOKUP(Distribution!E46,$N$9:$O$12,2,FALSE),FALSE),"")*((Projektforudsætninger!$C$8-'Stamdata - Jordentreprise'!$C$161)*('Stamdata - Jordentreprise'!$C$160/100)+1),"")</f>
        <v/>
      </c>
      <c r="E35" s="117">
        <v>1</v>
      </c>
      <c r="G35" s="1" t="str">
        <f>IFERROR(IFERROR(VLOOKUP(Distribution!C46,Smed_stik[],VLOOKUP(Distribution!D46,'CAPEX - Beregninger'!$K$3:$L$8,2,FALSE),FALSE),"")*((Projektforudsætninger!$C$8-'Stamdata - Smedeentreprise'!$C$146)*('Stamdata - Smedeentreprise'!$C$145/100)+1),"")</f>
        <v/>
      </c>
    </row>
    <row r="36" spans="1:7" x14ac:dyDescent="0.3">
      <c r="B36" s="47"/>
    </row>
    <row r="37" spans="1:7" ht="25.8" x14ac:dyDescent="0.5">
      <c r="B37" s="691" t="s">
        <v>219</v>
      </c>
      <c r="C37" s="691"/>
      <c r="D37" s="691"/>
      <c r="E37" s="691"/>
      <c r="F37" s="691"/>
      <c r="G37" s="691"/>
    </row>
    <row r="38" spans="1:7" ht="18" x14ac:dyDescent="0.35">
      <c r="B38" s="113" t="s">
        <v>151</v>
      </c>
      <c r="C38" s="111"/>
      <c r="D38" s="113" t="s">
        <v>153</v>
      </c>
      <c r="E38" s="113" t="s">
        <v>254</v>
      </c>
      <c r="F38" s="109"/>
      <c r="G38" s="113" t="s">
        <v>216</v>
      </c>
    </row>
    <row r="39" spans="1:7" x14ac:dyDescent="0.3">
      <c r="A39" s="1">
        <v>1</v>
      </c>
      <c r="B39" s="47" t="str">
        <f>IFERROR(IFERROR(VLOOKUP(Distribution!C49,Materiale_samlet[],VLOOKUP(Distribution!D49,'CAPEX - Beregninger'!$K$3:$L$8,2,FALSE),FALSE),"")*((Projektforudsætninger!$C$8-Projektforudsætninger!$H$27)*('Stamdata - Rørindkøb'!$C$80/100)+1),"")</f>
        <v/>
      </c>
      <c r="D39" s="1" t="str">
        <f>IFERROR(IFERROR(IF(Distribution!E49=Lister!$F$10,VLOOKUP(Distribution!C49,Gravearbejde_ubefæstet[],VLOOKUP(Distribution!D49,'CAPEX - Beregninger'!$K$3:$L$8,2,FALSE),FALSE),IF(Distribution!E49=Lister!$F$11,VLOOKUP(Distribution!C49,Gravearbejde_fortorv[],VLOOKUP(Distribution!D49,'CAPEX - Beregninger'!$K$3:$L$8,2,FALSE),FALSE),IF(Distribution!E49=Lister!$F$12,VLOOKUP(Distribution!C49,Gravearbejde_asfalt[],VLOOKUP(Distribution!D49,'CAPEX - Beregninger'!$K$3:$L$8,2,FALSE),FALSE),IF(Distribution!E49=Lister!$F$13,VLOOKUP(Distribution!C49,Gravearbejde_blandet[],VLOOKUP(Distribution!D49,'CAPEX - Beregninger'!$K$3:$L$8,2,FALSE),FALSE),"")))),"")*((Projektforudsætninger!$C$8-'Stamdata - Jordentreprise'!$C$161)*('Stamdata - Jordentreprise'!$C$160/100)+1),"")</f>
        <v/>
      </c>
      <c r="E39" s="117" t="str">
        <f>IFERROR(VLOOKUP(Distribution!C49,ZoneFaktor2143[#All],VLOOKUP(Distribution!F49,'CAPEX - Beregninger'!$N$3:$O$6,2,FALSE),FALSE),"")</f>
        <v/>
      </c>
      <c r="G39" s="1" t="str">
        <f>IFERROR(IFERROR(VLOOKUP(Distribution!C49,Smedarbejde[],VLOOKUP(Distribution!D49,'CAPEX - Beregninger'!$K$3:$L$8,2,FALSE),FALSE),"")*((Projektforudsætninger!$C$8-'Stamdata - Smedeentreprise'!$C$146)*('Stamdata - Smedeentreprise'!$C$145/100)+1),"")</f>
        <v/>
      </c>
    </row>
    <row r="40" spans="1:7" x14ac:dyDescent="0.3">
      <c r="A40" s="1">
        <v>2</v>
      </c>
      <c r="B40" s="47" t="str">
        <f>IFERROR(IFERROR(VLOOKUP(Distribution!C50,Materiale_samlet[],VLOOKUP(Distribution!D50,'CAPEX - Beregninger'!$K$3:$L$8,2,FALSE),FALSE),"")*((Projektforudsætninger!$C$8-Projektforudsætninger!$H$27)*('Stamdata - Rørindkøb'!$C$80/100)+1),"")</f>
        <v/>
      </c>
      <c r="D40" s="1" t="str">
        <f>IFERROR(IFERROR(IF(Distribution!E50=Lister!$F$10,VLOOKUP(Distribution!C50,Gravearbejde_ubefæstet[],VLOOKUP(Distribution!D50,'CAPEX - Beregninger'!$K$3:$L$8,2,FALSE),FALSE),IF(Distribution!E50=Lister!$F$11,VLOOKUP(Distribution!C50,Gravearbejde_fortorv[],VLOOKUP(Distribution!D50,'CAPEX - Beregninger'!$K$3:$L$8,2,FALSE),FALSE),IF(Distribution!E50=Lister!$F$12,VLOOKUP(Distribution!C50,Gravearbejde_asfalt[],VLOOKUP(Distribution!D50,'CAPEX - Beregninger'!$K$3:$L$8,2,FALSE),FALSE),IF(Distribution!E50=Lister!$F$13,VLOOKUP(Distribution!C50,Gravearbejde_blandet[],VLOOKUP(Distribution!D50,'CAPEX - Beregninger'!$K$3:$L$8,2,FALSE),FALSE),"")))),"")*((Projektforudsætninger!$C$8-'Stamdata - Jordentreprise'!$C$161)*('Stamdata - Jordentreprise'!$C$160/100)+1),"")</f>
        <v/>
      </c>
      <c r="E40" s="117" t="str">
        <f>IFERROR(VLOOKUP(Distribution!C50,ZoneFaktor2143[#All],VLOOKUP(Distribution!F50,'CAPEX - Beregninger'!$N$3:$O$6,2,FALSE),FALSE),"")</f>
        <v/>
      </c>
      <c r="G40" s="1" t="str">
        <f>IFERROR(IFERROR(VLOOKUP(Distribution!C50,Smedarbejde[],VLOOKUP(Distribution!D50,'CAPEX - Beregninger'!$K$3:$L$8,2,FALSE),FALSE),"")*((Projektforudsætninger!$C$8-'Stamdata - Smedeentreprise'!$C$146)*('Stamdata - Smedeentreprise'!$C$145/100)+1),"")</f>
        <v/>
      </c>
    </row>
    <row r="41" spans="1:7" x14ac:dyDescent="0.3">
      <c r="A41" s="1">
        <v>3</v>
      </c>
      <c r="B41" s="47" t="str">
        <f>IFERROR(IFERROR(VLOOKUP(Distribution!C51,Materiale_samlet[],VLOOKUP(Distribution!D51,'CAPEX - Beregninger'!$K$3:$L$8,2,FALSE),FALSE),"")*((Projektforudsætninger!$C$8-Projektforudsætninger!$H$27)*('Stamdata - Rørindkøb'!$C$80/100)+1),"")</f>
        <v/>
      </c>
      <c r="D41" s="1" t="str">
        <f>IFERROR(IFERROR(IF(Distribution!E51=Lister!$F$10,VLOOKUP(Distribution!C51,Gravearbejde_ubefæstet[],VLOOKUP(Distribution!D51,'CAPEX - Beregninger'!$K$3:$L$8,2,FALSE),FALSE),IF(Distribution!E51=Lister!$F$11,VLOOKUP(Distribution!C51,Gravearbejde_fortorv[],VLOOKUP(Distribution!D51,'CAPEX - Beregninger'!$K$3:$L$8,2,FALSE),FALSE),IF(Distribution!E51=Lister!$F$12,VLOOKUP(Distribution!C51,Gravearbejde_asfalt[],VLOOKUP(Distribution!D51,'CAPEX - Beregninger'!$K$3:$L$8,2,FALSE),FALSE),IF(Distribution!E51=Lister!$F$13,VLOOKUP(Distribution!C51,Gravearbejde_blandet[],VLOOKUP(Distribution!D51,'CAPEX - Beregninger'!$K$3:$L$8,2,FALSE),FALSE),"")))),"")*((Projektforudsætninger!$C$8-'Stamdata - Jordentreprise'!$C$161)*('Stamdata - Jordentreprise'!$C$160/100)+1),"")</f>
        <v/>
      </c>
      <c r="E41" s="117" t="str">
        <f>IFERROR(VLOOKUP(Distribution!C51,ZoneFaktor2143[#All],VLOOKUP(Distribution!F51,'CAPEX - Beregninger'!$N$3:$O$6,2,FALSE),FALSE),"")</f>
        <v/>
      </c>
      <c r="G41" s="1" t="str">
        <f>IFERROR(IFERROR(VLOOKUP(Distribution!C51,Smedarbejde[],VLOOKUP(Distribution!D51,'CAPEX - Beregninger'!$K$3:$L$8,2,FALSE),FALSE),"")*((Projektforudsætninger!$C$8-'Stamdata - Smedeentreprise'!$C$146)*('Stamdata - Smedeentreprise'!$C$145/100)+1),"")</f>
        <v/>
      </c>
    </row>
    <row r="42" spans="1:7" x14ac:dyDescent="0.3">
      <c r="A42" s="1">
        <v>4</v>
      </c>
      <c r="B42" s="47" t="str">
        <f>IFERROR(IFERROR(VLOOKUP(Distribution!C52,Materiale_samlet[],VLOOKUP(Distribution!D52,'CAPEX - Beregninger'!$K$3:$L$8,2,FALSE),FALSE),"")*((Projektforudsætninger!$C$8-Projektforudsætninger!$H$27)*('Stamdata - Rørindkøb'!$C$80/100)+1),"")</f>
        <v/>
      </c>
      <c r="D42" s="1" t="str">
        <f>IFERROR(IFERROR(IF(Distribution!E52=Lister!$F$10,VLOOKUP(Distribution!C52,Gravearbejde_ubefæstet[],VLOOKUP(Distribution!D52,'CAPEX - Beregninger'!$K$3:$L$8,2,FALSE),FALSE),IF(Distribution!E52=Lister!$F$11,VLOOKUP(Distribution!C52,Gravearbejde_fortorv[],VLOOKUP(Distribution!D52,'CAPEX - Beregninger'!$K$3:$L$8,2,FALSE),FALSE),IF(Distribution!E52=Lister!$F$12,VLOOKUP(Distribution!C52,Gravearbejde_asfalt[],VLOOKUP(Distribution!D52,'CAPEX - Beregninger'!$K$3:$L$8,2,FALSE),FALSE),IF(Distribution!E52=Lister!$F$13,VLOOKUP(Distribution!C52,Gravearbejde_blandet[],VLOOKUP(Distribution!D52,'CAPEX - Beregninger'!$K$3:$L$8,2,FALSE),FALSE),"")))),"")*((Projektforudsætninger!$C$8-'Stamdata - Jordentreprise'!$C$161)*('Stamdata - Jordentreprise'!$C$160/100)+1),"")</f>
        <v/>
      </c>
      <c r="E42" s="117" t="str">
        <f>IFERROR(VLOOKUP(Distribution!C52,ZoneFaktor2143[#All],VLOOKUP(Distribution!F52,'CAPEX - Beregninger'!$N$3:$O$6,2,FALSE),FALSE),"")</f>
        <v/>
      </c>
      <c r="G42" s="1" t="str">
        <f>IFERROR(IFERROR(VLOOKUP(Distribution!C52,Smedarbejde[],VLOOKUP(Distribution!D52,'CAPEX - Beregninger'!$K$3:$L$8,2,FALSE),FALSE),"")*((Projektforudsætninger!$C$8-'Stamdata - Smedeentreprise'!$C$146)*('Stamdata - Smedeentreprise'!$C$145/100)+1),"")</f>
        <v/>
      </c>
    </row>
    <row r="43" spans="1:7" x14ac:dyDescent="0.3">
      <c r="A43" s="1">
        <v>5</v>
      </c>
      <c r="B43" s="47" t="str">
        <f>IFERROR(IFERROR(VLOOKUP(Distribution!C53,Materiale_samlet[],VLOOKUP(Distribution!D53,'CAPEX - Beregninger'!$K$3:$L$8,2,FALSE),FALSE),"")*((Projektforudsætninger!$C$8-Projektforudsætninger!$H$27)*('Stamdata - Rørindkøb'!$C$80/100)+1),"")</f>
        <v/>
      </c>
      <c r="D43" s="1" t="str">
        <f>IFERROR(IFERROR(IF(Distribution!E53=Lister!$F$10,VLOOKUP(Distribution!C53,Gravearbejde_ubefæstet[],VLOOKUP(Distribution!D53,'CAPEX - Beregninger'!$K$3:$L$8,2,FALSE),FALSE),IF(Distribution!E53=Lister!$F$11,VLOOKUP(Distribution!C53,Gravearbejde_fortorv[],VLOOKUP(Distribution!D53,'CAPEX - Beregninger'!$K$3:$L$8,2,FALSE),FALSE),IF(Distribution!E53=Lister!$F$12,VLOOKUP(Distribution!C53,Gravearbejde_asfalt[],VLOOKUP(Distribution!D53,'CAPEX - Beregninger'!$K$3:$L$8,2,FALSE),FALSE),IF(Distribution!E53=Lister!$F$13,VLOOKUP(Distribution!C53,Gravearbejde_blandet[],VLOOKUP(Distribution!D53,'CAPEX - Beregninger'!$K$3:$L$8,2,FALSE),FALSE),"")))),"")*((Projektforudsætninger!$C$8-'Stamdata - Jordentreprise'!$C$161)*('Stamdata - Jordentreprise'!$C$160/100)+1),"")</f>
        <v/>
      </c>
      <c r="E43" s="117" t="str">
        <f>IFERROR(VLOOKUP(Distribution!C53,ZoneFaktor2143[#All],VLOOKUP(Distribution!F53,'CAPEX - Beregninger'!$N$3:$O$6,2,FALSE),FALSE),"")</f>
        <v/>
      </c>
      <c r="G43" s="1" t="str">
        <f>IFERROR(IFERROR(VLOOKUP(Distribution!C53,Smedarbejde[],VLOOKUP(Distribution!D53,'CAPEX - Beregninger'!$K$3:$L$8,2,FALSE),FALSE),"")*((Projektforudsætninger!$C$8-'Stamdata - Smedeentreprise'!$C$146)*('Stamdata - Smedeentreprise'!$C$145/100)+1),"")</f>
        <v/>
      </c>
    </row>
    <row r="44" spans="1:7" x14ac:dyDescent="0.3">
      <c r="A44" s="1">
        <v>6</v>
      </c>
      <c r="B44" s="47" t="str">
        <f>IFERROR(IFERROR(VLOOKUP(Distribution!C54,Materiale_samlet[],VLOOKUP(Distribution!D54,'CAPEX - Beregninger'!$K$3:$L$8,2,FALSE),FALSE),"")*((Projektforudsætninger!$C$8-Projektforudsætninger!$H$27)*('Stamdata - Rørindkøb'!$C$80/100)+1),"")</f>
        <v/>
      </c>
      <c r="D44" s="1" t="str">
        <f>IFERROR(IFERROR(IF(Distribution!E54=Lister!$F$10,VLOOKUP(Distribution!C54,Gravearbejde_ubefæstet[],VLOOKUP(Distribution!D54,'CAPEX - Beregninger'!$K$3:$L$8,2,FALSE),FALSE),IF(Distribution!E54=Lister!$F$11,VLOOKUP(Distribution!C54,Gravearbejde_fortorv[],VLOOKUP(Distribution!D54,'CAPEX - Beregninger'!$K$3:$L$8,2,FALSE),FALSE),IF(Distribution!E54=Lister!$F$12,VLOOKUP(Distribution!C54,Gravearbejde_asfalt[],VLOOKUP(Distribution!D54,'CAPEX - Beregninger'!$K$3:$L$8,2,FALSE),FALSE),IF(Distribution!E54=Lister!$F$13,VLOOKUP(Distribution!C54,Gravearbejde_blandet[],VLOOKUP(Distribution!D54,'CAPEX - Beregninger'!$K$3:$L$8,2,FALSE),FALSE),"")))),"")*((Projektforudsætninger!$C$8-'Stamdata - Jordentreprise'!$C$161)*('Stamdata - Jordentreprise'!$C$160/100)+1),"")</f>
        <v/>
      </c>
      <c r="E44" s="117" t="str">
        <f>IFERROR(VLOOKUP(Distribution!C54,ZoneFaktor2143[#All],VLOOKUP(Distribution!F54,'CAPEX - Beregninger'!$N$3:$O$6,2,FALSE),FALSE),"")</f>
        <v/>
      </c>
      <c r="G44" s="1" t="str">
        <f>IFERROR(IFERROR(VLOOKUP(Distribution!C54,Smedarbejde[],VLOOKUP(Distribution!D54,'CAPEX - Beregninger'!$K$3:$L$8,2,FALSE),FALSE),"")*((Projektforudsætninger!$C$8-'Stamdata - Smedeentreprise'!$C$146)*('Stamdata - Smedeentreprise'!$C$145/100)+1),"")</f>
        <v/>
      </c>
    </row>
    <row r="45" spans="1:7" x14ac:dyDescent="0.3">
      <c r="A45" s="1">
        <v>7</v>
      </c>
      <c r="B45" s="47" t="str">
        <f>IFERROR(IFERROR(VLOOKUP(Distribution!C55,Materiale_samlet[],VLOOKUP(Distribution!D55,'CAPEX - Beregninger'!$K$3:$L$8,2,FALSE),FALSE),"")*((Projektforudsætninger!$C$8-Projektforudsætninger!$H$27)*('Stamdata - Rørindkøb'!$C$80/100)+1),"")</f>
        <v/>
      </c>
      <c r="D45" s="1" t="str">
        <f>IFERROR(IFERROR(IF(Distribution!E55=Lister!$F$10,VLOOKUP(Distribution!C55,Gravearbejde_ubefæstet[],VLOOKUP(Distribution!D55,'CAPEX - Beregninger'!$K$3:$L$8,2,FALSE),FALSE),IF(Distribution!E55=Lister!$F$11,VLOOKUP(Distribution!C55,Gravearbejde_fortorv[],VLOOKUP(Distribution!D55,'CAPEX - Beregninger'!$K$3:$L$8,2,FALSE),FALSE),IF(Distribution!E55=Lister!$F$12,VLOOKUP(Distribution!C55,Gravearbejde_asfalt[],VLOOKUP(Distribution!D55,'CAPEX - Beregninger'!$K$3:$L$8,2,FALSE),FALSE),IF(Distribution!E55=Lister!$F$13,VLOOKUP(Distribution!C55,Gravearbejde_blandet[],VLOOKUP(Distribution!D55,'CAPEX - Beregninger'!$K$3:$L$8,2,FALSE),FALSE),"")))),"")*((Projektforudsætninger!$C$8-'Stamdata - Jordentreprise'!$C$161)*('Stamdata - Jordentreprise'!$C$160/100)+1),"")</f>
        <v/>
      </c>
      <c r="E45" s="117" t="str">
        <f>IFERROR(VLOOKUP(Distribution!C55,ZoneFaktor2143[#All],VLOOKUP(Distribution!F55,'CAPEX - Beregninger'!$N$3:$O$6,2,FALSE),FALSE),"")</f>
        <v/>
      </c>
      <c r="G45" s="1" t="str">
        <f>IFERROR(IFERROR(VLOOKUP(Distribution!C55,Smedarbejde[],VLOOKUP(Distribution!D55,'CAPEX - Beregninger'!$K$3:$L$8,2,FALSE),FALSE),"")*((Projektforudsætninger!$C$8-'Stamdata - Smedeentreprise'!$C$146)*('Stamdata - Smedeentreprise'!$C$145/100)+1),"")</f>
        <v/>
      </c>
    </row>
    <row r="46" spans="1:7" x14ac:dyDescent="0.3">
      <c r="A46" s="1">
        <v>8</v>
      </c>
      <c r="B46" s="47" t="str">
        <f>IFERROR(IFERROR(VLOOKUP(Distribution!C56,Materiale_samlet[],VLOOKUP(Distribution!D56,'CAPEX - Beregninger'!$K$3:$L$8,2,FALSE),FALSE),"")*((Projektforudsætninger!$C$8-Projektforudsætninger!$H$27)*('Stamdata - Rørindkøb'!$C$80/100)+1),"")</f>
        <v/>
      </c>
      <c r="D46" s="1" t="str">
        <f>IFERROR(IFERROR(IF(Distribution!E56=Lister!$F$10,VLOOKUP(Distribution!C56,Gravearbejde_ubefæstet[],VLOOKUP(Distribution!D56,'CAPEX - Beregninger'!$K$3:$L$8,2,FALSE),FALSE),IF(Distribution!E56=Lister!$F$11,VLOOKUP(Distribution!C56,Gravearbejde_fortorv[],VLOOKUP(Distribution!D56,'CAPEX - Beregninger'!$K$3:$L$8,2,FALSE),FALSE),IF(Distribution!E56=Lister!$F$12,VLOOKUP(Distribution!C56,Gravearbejde_asfalt[],VLOOKUP(Distribution!D56,'CAPEX - Beregninger'!$K$3:$L$8,2,FALSE),FALSE),IF(Distribution!E56=Lister!$F$13,VLOOKUP(Distribution!C56,Gravearbejde_blandet[],VLOOKUP(Distribution!D56,'CAPEX - Beregninger'!$K$3:$L$8,2,FALSE),FALSE),"")))),"")*((Projektforudsætninger!$C$8-'Stamdata - Jordentreprise'!$C$161)*('Stamdata - Jordentreprise'!$C$160/100)+1),"")</f>
        <v/>
      </c>
      <c r="E46" s="117" t="str">
        <f>IFERROR(VLOOKUP(Distribution!C56,ZoneFaktor2143[#All],VLOOKUP(Distribution!F56,'CAPEX - Beregninger'!$N$3:$O$6,2,FALSE),FALSE),"")</f>
        <v/>
      </c>
      <c r="G46" s="1" t="str">
        <f>IFERROR(IFERROR(VLOOKUP(Distribution!C56,Smedarbejde[],VLOOKUP(Distribution!D56,'CAPEX - Beregninger'!$K$3:$L$8,2,FALSE),FALSE),"")*((Projektforudsætninger!$C$8-'Stamdata - Smedeentreprise'!$C$146)*('Stamdata - Smedeentreprise'!$C$145/100)+1),"")</f>
        <v/>
      </c>
    </row>
    <row r="47" spans="1:7" x14ac:dyDescent="0.3">
      <c r="A47" s="1">
        <v>9</v>
      </c>
      <c r="B47" s="47" t="str">
        <f>IFERROR(IFERROR(VLOOKUP(Distribution!C57,Materiale_samlet[],VLOOKUP(Distribution!D57,'CAPEX - Beregninger'!$K$3:$L$8,2,FALSE),FALSE),"")*((Projektforudsætninger!$C$8-Projektforudsætninger!$H$27)*('Stamdata - Rørindkøb'!$C$80/100)+1),"")</f>
        <v/>
      </c>
      <c r="D47" s="1" t="str">
        <f>IFERROR(IFERROR(IF(Distribution!E57=Lister!$F$10,VLOOKUP(Distribution!C57,Gravearbejde_ubefæstet[],VLOOKUP(Distribution!D57,'CAPEX - Beregninger'!$K$3:$L$8,2,FALSE),FALSE),IF(Distribution!E57=Lister!$F$11,VLOOKUP(Distribution!C57,Gravearbejde_fortorv[],VLOOKUP(Distribution!D57,'CAPEX - Beregninger'!$K$3:$L$8,2,FALSE),FALSE),IF(Distribution!E57=Lister!$F$12,VLOOKUP(Distribution!C57,Gravearbejde_asfalt[],VLOOKUP(Distribution!D57,'CAPEX - Beregninger'!$K$3:$L$8,2,FALSE),FALSE),IF(Distribution!E57=Lister!$F$13,VLOOKUP(Distribution!C57,Gravearbejde_blandet[],VLOOKUP(Distribution!D57,'CAPEX - Beregninger'!$K$3:$L$8,2,FALSE),FALSE),"")))),"")*((Projektforudsætninger!$C$8-'Stamdata - Jordentreprise'!$C$161)*('Stamdata - Jordentreprise'!$C$160/100)+1),"")</f>
        <v/>
      </c>
      <c r="E47" s="117" t="str">
        <f>IFERROR(VLOOKUP(Distribution!C57,ZoneFaktor2143[#All],VLOOKUP(Distribution!F57,'CAPEX - Beregninger'!$N$3:$O$6,2,FALSE),FALSE),"")</f>
        <v/>
      </c>
      <c r="G47" s="1" t="str">
        <f>IFERROR(IFERROR(VLOOKUP(Distribution!C57,Smedarbejde[],VLOOKUP(Distribution!D57,'CAPEX - Beregninger'!$K$3:$L$8,2,FALSE),FALSE),"")*((Projektforudsætninger!$C$8-'Stamdata - Smedeentreprise'!$C$146)*('Stamdata - Smedeentreprise'!$C$145/100)+1),"")</f>
        <v/>
      </c>
    </row>
    <row r="48" spans="1:7" x14ac:dyDescent="0.3">
      <c r="A48" s="1">
        <v>10</v>
      </c>
      <c r="B48" s="47" t="str">
        <f>IFERROR(IFERROR(VLOOKUP(Distribution!C58,Materiale_samlet[],VLOOKUP(Distribution!D58,'CAPEX - Beregninger'!$K$3:$L$8,2,FALSE),FALSE),"")*((Projektforudsætninger!$C$8-Projektforudsætninger!$H$27)*('Stamdata - Rørindkøb'!$C$80/100)+1),"")</f>
        <v/>
      </c>
      <c r="D48" s="1" t="str">
        <f>IFERROR(IFERROR(IF(Distribution!E58=Lister!$F$10,VLOOKUP(Distribution!C58,Gravearbejde_ubefæstet[],VLOOKUP(Distribution!D58,'CAPEX - Beregninger'!$K$3:$L$8,2,FALSE),FALSE),IF(Distribution!E58=Lister!$F$11,VLOOKUP(Distribution!C58,Gravearbejde_fortorv[],VLOOKUP(Distribution!D58,'CAPEX - Beregninger'!$K$3:$L$8,2,FALSE),FALSE),IF(Distribution!E58=Lister!$F$12,VLOOKUP(Distribution!C58,Gravearbejde_asfalt[],VLOOKUP(Distribution!D58,'CAPEX - Beregninger'!$K$3:$L$8,2,FALSE),FALSE),IF(Distribution!E58=Lister!$F$13,VLOOKUP(Distribution!C58,Gravearbejde_blandet[],VLOOKUP(Distribution!D58,'CAPEX - Beregninger'!$K$3:$L$8,2,FALSE),FALSE),"")))),"")*((Projektforudsætninger!$C$8-'Stamdata - Jordentreprise'!$C$161)*('Stamdata - Jordentreprise'!$C$160/100)+1),"")</f>
        <v/>
      </c>
      <c r="E48" s="117" t="str">
        <f>IFERROR(VLOOKUP(Distribution!C58,ZoneFaktor2143[#All],VLOOKUP(Distribution!F58,'CAPEX - Beregninger'!$N$3:$O$6,2,FALSE),FALSE),"")</f>
        <v/>
      </c>
      <c r="G48" s="1" t="str">
        <f>IFERROR(IFERROR(VLOOKUP(Distribution!C58,Smedarbejde[],VLOOKUP(Distribution!D58,'CAPEX - Beregninger'!$K$3:$L$8,2,FALSE),FALSE),"")*((Projektforudsætninger!$C$8-'Stamdata - Smedeentreprise'!$C$146)*('Stamdata - Smedeentreprise'!$C$145/100)+1),"")</f>
        <v/>
      </c>
    </row>
    <row r="49" spans="1:7" x14ac:dyDescent="0.3">
      <c r="A49" s="1">
        <v>11</v>
      </c>
      <c r="B49" s="47" t="str">
        <f>IFERROR(IFERROR(VLOOKUP(Distribution!C59,Materiale_samlet[],VLOOKUP(Distribution!D59,'CAPEX - Beregninger'!$K$3:$L$8,2,FALSE),FALSE),"")*((Projektforudsætninger!$C$8-Projektforudsætninger!$H$27)*('Stamdata - Rørindkøb'!$C$80/100)+1),"")</f>
        <v/>
      </c>
      <c r="D49" s="1" t="str">
        <f>IFERROR(IFERROR(IF(Distribution!E59=Lister!$F$10,VLOOKUP(Distribution!C59,Gravearbejde_ubefæstet[],VLOOKUP(Distribution!D59,'CAPEX - Beregninger'!$K$3:$L$8,2,FALSE),FALSE),IF(Distribution!E59=Lister!$F$11,VLOOKUP(Distribution!C59,Gravearbejde_fortorv[],VLOOKUP(Distribution!D59,'CAPEX - Beregninger'!$K$3:$L$8,2,FALSE),FALSE),IF(Distribution!E59=Lister!$F$12,VLOOKUP(Distribution!C59,Gravearbejde_asfalt[],VLOOKUP(Distribution!D59,'CAPEX - Beregninger'!$K$3:$L$8,2,FALSE),FALSE),IF(Distribution!E59=Lister!$F$13,VLOOKUP(Distribution!C59,Gravearbejde_blandet[],VLOOKUP(Distribution!D59,'CAPEX - Beregninger'!$K$3:$L$8,2,FALSE),FALSE),"")))),"")*((Projektforudsætninger!$C$8-'Stamdata - Jordentreprise'!$C$161)*('Stamdata - Jordentreprise'!$C$160/100)+1),"")</f>
        <v/>
      </c>
      <c r="E49" s="117" t="str">
        <f>IFERROR(VLOOKUP(Distribution!C59,ZoneFaktor2143[#All],VLOOKUP(Distribution!F59,'CAPEX - Beregninger'!$N$3:$O$6,2,FALSE),FALSE),"")</f>
        <v/>
      </c>
      <c r="G49" s="1" t="str">
        <f>IFERROR(IFERROR(VLOOKUP(Distribution!C59,Smedarbejde[],VLOOKUP(Distribution!D59,'CAPEX - Beregninger'!$K$3:$L$8,2,FALSE),FALSE),"")*((Projektforudsætninger!$C$8-'Stamdata - Smedeentreprise'!$C$146)*('Stamdata - Smedeentreprise'!$C$145/100)+1),"")</f>
        <v/>
      </c>
    </row>
    <row r="50" spans="1:7" x14ac:dyDescent="0.3">
      <c r="A50" s="1">
        <v>12</v>
      </c>
      <c r="B50" s="47" t="str">
        <f>IFERROR(IFERROR(VLOOKUP(Distribution!C60,Materiale_samlet[],VLOOKUP(Distribution!D60,'CAPEX - Beregninger'!$K$3:$L$8,2,FALSE),FALSE),"")*((Projektforudsætninger!$C$8-Projektforudsætninger!$H$27)*('Stamdata - Rørindkøb'!$C$80/100)+1),"")</f>
        <v/>
      </c>
      <c r="D50" s="1" t="str">
        <f>IFERROR(IFERROR(IF(Distribution!E60=Lister!$F$10,VLOOKUP(Distribution!C60,Gravearbejde_ubefæstet[],VLOOKUP(Distribution!D60,'CAPEX - Beregninger'!$K$3:$L$8,2,FALSE),FALSE),IF(Distribution!E60=Lister!$F$11,VLOOKUP(Distribution!C60,Gravearbejde_fortorv[],VLOOKUP(Distribution!D60,'CAPEX - Beregninger'!$K$3:$L$8,2,FALSE),FALSE),IF(Distribution!E60=Lister!$F$12,VLOOKUP(Distribution!C60,Gravearbejde_asfalt[],VLOOKUP(Distribution!D60,'CAPEX - Beregninger'!$K$3:$L$8,2,FALSE),FALSE),IF(Distribution!E60=Lister!$F$13,VLOOKUP(Distribution!C60,Gravearbejde_blandet[],VLOOKUP(Distribution!D60,'CAPEX - Beregninger'!$K$3:$L$8,2,FALSE),FALSE),"")))),"")*((Projektforudsætninger!$C$8-'Stamdata - Jordentreprise'!$C$161)*('Stamdata - Jordentreprise'!$C$160/100)+1),"")</f>
        <v/>
      </c>
      <c r="E50" s="117" t="str">
        <f>IFERROR(VLOOKUP(Distribution!C60,ZoneFaktor2143[#All],VLOOKUP(Distribution!F60,'CAPEX - Beregninger'!$N$3:$O$6,2,FALSE),FALSE),"")</f>
        <v/>
      </c>
      <c r="G50" s="1" t="str">
        <f>IFERROR(IFERROR(VLOOKUP(Distribution!C60,Smedarbejde[],VLOOKUP(Distribution!D60,'CAPEX - Beregninger'!$K$3:$L$8,2,FALSE),FALSE),"")*((Projektforudsætninger!$C$8-'Stamdata - Smedeentreprise'!$C$146)*('Stamdata - Smedeentreprise'!$C$145/100)+1),"")</f>
        <v/>
      </c>
    </row>
    <row r="51" spans="1:7" x14ac:dyDescent="0.3">
      <c r="A51" s="1">
        <v>13</v>
      </c>
      <c r="B51" s="47" t="str">
        <f>IFERROR(IFERROR(VLOOKUP(Distribution!C61,Materiale_samlet[],VLOOKUP(Distribution!D61,'CAPEX - Beregninger'!$K$3:$L$8,2,FALSE),FALSE),"")*((Projektforudsætninger!$C$8-Projektforudsætninger!$H$27)*('Stamdata - Rørindkøb'!$C$80/100)+1),"")</f>
        <v/>
      </c>
      <c r="D51" s="1" t="str">
        <f>IFERROR(IFERROR(IF(Distribution!E61=Lister!$F$10,VLOOKUP(Distribution!C61,Gravearbejde_ubefæstet[],VLOOKUP(Distribution!D61,'CAPEX - Beregninger'!$K$3:$L$8,2,FALSE),FALSE),IF(Distribution!E61=Lister!$F$11,VLOOKUP(Distribution!C61,Gravearbejde_fortorv[],VLOOKUP(Distribution!D61,'CAPEX - Beregninger'!$K$3:$L$8,2,FALSE),FALSE),IF(Distribution!E61=Lister!$F$12,VLOOKUP(Distribution!C61,Gravearbejde_asfalt[],VLOOKUP(Distribution!D61,'CAPEX - Beregninger'!$K$3:$L$8,2,FALSE),FALSE),IF(Distribution!E61=Lister!$F$13,VLOOKUP(Distribution!C61,Gravearbejde_blandet[],VLOOKUP(Distribution!D61,'CAPEX - Beregninger'!$K$3:$L$8,2,FALSE),FALSE),"")))),"")*((Projektforudsætninger!$C$8-'Stamdata - Jordentreprise'!$C$161)*('Stamdata - Jordentreprise'!$C$160/100)+1),"")</f>
        <v/>
      </c>
      <c r="E51" s="117" t="str">
        <f>IFERROR(VLOOKUP(Distribution!C61,ZoneFaktor2143[#All],VLOOKUP(Distribution!F61,'CAPEX - Beregninger'!$N$3:$O$6,2,FALSE),FALSE),"")</f>
        <v/>
      </c>
      <c r="G51" s="1" t="str">
        <f>IFERROR(IFERROR(VLOOKUP(Distribution!C61,Smedarbejde[],VLOOKUP(Distribution!D61,'CAPEX - Beregninger'!$K$3:$L$8,2,FALSE),FALSE),"")*((Projektforudsætninger!$C$8-'Stamdata - Smedeentreprise'!$C$146)*('Stamdata - Smedeentreprise'!$C$145/100)+1),"")</f>
        <v/>
      </c>
    </row>
    <row r="52" spans="1:7" x14ac:dyDescent="0.3">
      <c r="A52" s="1">
        <v>14</v>
      </c>
      <c r="B52" s="47" t="str">
        <f>IFERROR(IFERROR(VLOOKUP(Distribution!C62,Materiale_samlet[],VLOOKUP(Distribution!D62,'CAPEX - Beregninger'!$K$3:$L$8,2,FALSE),FALSE),"")*((Projektforudsætninger!$C$8-Projektforudsætninger!$H$27)*('Stamdata - Rørindkøb'!$C$80/100)+1),"")</f>
        <v/>
      </c>
      <c r="D52" s="1" t="str">
        <f>IFERROR(IFERROR(IF(Distribution!E62=Lister!$F$10,VLOOKUP(Distribution!C62,Gravearbejde_ubefæstet[],VLOOKUP(Distribution!D62,'CAPEX - Beregninger'!$K$3:$L$8,2,FALSE),FALSE),IF(Distribution!E62=Lister!$F$11,VLOOKUP(Distribution!C62,Gravearbejde_fortorv[],VLOOKUP(Distribution!D62,'CAPEX - Beregninger'!$K$3:$L$8,2,FALSE),FALSE),IF(Distribution!E62=Lister!$F$12,VLOOKUP(Distribution!C62,Gravearbejde_asfalt[],VLOOKUP(Distribution!D62,'CAPEX - Beregninger'!$K$3:$L$8,2,FALSE),FALSE),IF(Distribution!E62=Lister!$F$13,VLOOKUP(Distribution!C62,Gravearbejde_blandet[],VLOOKUP(Distribution!D62,'CAPEX - Beregninger'!$K$3:$L$8,2,FALSE),FALSE),"")))),"")*((Projektforudsætninger!$C$8-'Stamdata - Jordentreprise'!$C$161)*('Stamdata - Jordentreprise'!$C$160/100)+1),"")</f>
        <v/>
      </c>
      <c r="E52" s="117" t="str">
        <f>IFERROR(VLOOKUP(Distribution!C62,ZoneFaktor2143[#All],VLOOKUP(Distribution!F62,'CAPEX - Beregninger'!$N$3:$O$6,2,FALSE),FALSE),"")</f>
        <v/>
      </c>
      <c r="G52" s="1" t="str">
        <f>IFERROR(IFERROR(VLOOKUP(Distribution!C62,Smedarbejde[],VLOOKUP(Distribution!D62,'CAPEX - Beregninger'!$K$3:$L$8,2,FALSE),FALSE),"")*((Projektforudsætninger!$C$8-'Stamdata - Smedeentreprise'!$C$146)*('Stamdata - Smedeentreprise'!$C$145/100)+1),"")</f>
        <v/>
      </c>
    </row>
    <row r="53" spans="1:7" x14ac:dyDescent="0.3">
      <c r="A53" s="1">
        <v>15</v>
      </c>
      <c r="B53" s="47" t="str">
        <f>IFERROR(IFERROR(VLOOKUP(Distribution!C63,Materiale_samlet[],VLOOKUP(Distribution!D63,'CAPEX - Beregninger'!$K$3:$L$8,2,FALSE),FALSE),"")*((Projektforudsætninger!$C$8-Projektforudsætninger!$H$27)*('Stamdata - Rørindkøb'!$C$80/100)+1),"")</f>
        <v/>
      </c>
      <c r="D53" s="1" t="str">
        <f>IFERROR(IFERROR(IF(Distribution!E63=Lister!$F$10,VLOOKUP(Distribution!C63,Gravearbejde_ubefæstet[],VLOOKUP(Distribution!D63,'CAPEX - Beregninger'!$K$3:$L$8,2,FALSE),FALSE),IF(Distribution!E63=Lister!$F$11,VLOOKUP(Distribution!C63,Gravearbejde_fortorv[],VLOOKUP(Distribution!D63,'CAPEX - Beregninger'!$K$3:$L$8,2,FALSE),FALSE),IF(Distribution!E63=Lister!$F$12,VLOOKUP(Distribution!C63,Gravearbejde_asfalt[],VLOOKUP(Distribution!D63,'CAPEX - Beregninger'!$K$3:$L$8,2,FALSE),FALSE),IF(Distribution!E63=Lister!$F$13,VLOOKUP(Distribution!C63,Gravearbejde_blandet[],VLOOKUP(Distribution!D63,'CAPEX - Beregninger'!$K$3:$L$8,2,FALSE),FALSE),"")))),"")*((Projektforudsætninger!$C$8-'Stamdata - Jordentreprise'!$C$161)*('Stamdata - Jordentreprise'!$C$160/100)+1),"")</f>
        <v/>
      </c>
      <c r="E53" s="117" t="str">
        <f>IFERROR(VLOOKUP(Distribution!C63,ZoneFaktor2143[#All],VLOOKUP(Distribution!F63,'CAPEX - Beregninger'!$N$3:$O$6,2,FALSE),FALSE),"")</f>
        <v/>
      </c>
      <c r="G53" s="1" t="str">
        <f>IFERROR(IFERROR(VLOOKUP(Distribution!C63,Smedarbejde[],VLOOKUP(Distribution!D63,'CAPEX - Beregninger'!$K$3:$L$8,2,FALSE),FALSE),"")*((Projektforudsætninger!$C$8-'Stamdata - Smedeentreprise'!$C$146)*('Stamdata - Smedeentreprise'!$C$145/100)+1),"")</f>
        <v/>
      </c>
    </row>
  </sheetData>
  <mergeCells count="7">
    <mergeCell ref="B1:G1"/>
    <mergeCell ref="B19:G19"/>
    <mergeCell ref="B37:G37"/>
    <mergeCell ref="K2:L2"/>
    <mergeCell ref="N2:O2"/>
    <mergeCell ref="N8:O8"/>
    <mergeCell ref="N14:O14"/>
  </mergeCells>
  <pageMargins left="0.7" right="0.7" top="0.75" bottom="0.75" header="0.3" footer="0.3"/>
  <pageSetup paperSize="9" orientation="portrait" r:id="rId1"/>
  <headerFooter>
    <oddFooter>&amp;LFHP2X63PFRYJ-846150512-58</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B7880-4FEA-4BD2-B94A-1053C1B19A8D}">
  <sheetPr codeName="Sheet2"/>
  <dimension ref="B2:AA105"/>
  <sheetViews>
    <sheetView topLeftCell="A76" workbookViewId="0"/>
  </sheetViews>
  <sheetFormatPr defaultColWidth="8.88671875" defaultRowHeight="14.4" x14ac:dyDescent="0.3"/>
  <cols>
    <col min="1" max="1" width="3.88671875" style="53" customWidth="1"/>
    <col min="2" max="2" width="2.88671875" style="53" customWidth="1"/>
    <col min="3" max="3" width="8.88671875" style="53"/>
    <col min="4" max="4" width="8.5546875" style="53" customWidth="1"/>
    <col min="5" max="6" width="8.88671875" style="53"/>
    <col min="7" max="7" width="10" style="53" customWidth="1"/>
    <col min="8" max="16384" width="8.88671875" style="53"/>
  </cols>
  <sheetData>
    <row r="2" spans="2:27" ht="14.4" customHeight="1" x14ac:dyDescent="0.3">
      <c r="B2" s="185"/>
      <c r="C2" s="568" t="s">
        <v>391</v>
      </c>
      <c r="D2" s="568"/>
      <c r="E2" s="568"/>
      <c r="F2" s="568"/>
      <c r="G2" s="568"/>
      <c r="H2" s="568"/>
      <c r="I2" s="568"/>
      <c r="J2" s="568"/>
      <c r="K2" s="568"/>
      <c r="L2" s="568"/>
      <c r="M2" s="568"/>
      <c r="N2" s="568"/>
      <c r="O2" s="568"/>
      <c r="P2" s="568"/>
      <c r="Q2" s="568"/>
      <c r="R2" s="568"/>
      <c r="S2" s="568"/>
      <c r="T2" s="568"/>
      <c r="U2" s="568"/>
      <c r="V2" s="568"/>
      <c r="W2" s="568"/>
      <c r="X2" s="568"/>
      <c r="Y2" s="568"/>
    </row>
    <row r="3" spans="2:27" ht="14.4" customHeight="1" x14ac:dyDescent="0.3">
      <c r="B3" s="185"/>
      <c r="C3" s="568"/>
      <c r="D3" s="568"/>
      <c r="E3" s="568"/>
      <c r="F3" s="568"/>
      <c r="G3" s="568"/>
      <c r="H3" s="568"/>
      <c r="I3" s="568"/>
      <c r="J3" s="568"/>
      <c r="K3" s="568"/>
      <c r="L3" s="568"/>
      <c r="M3" s="568"/>
      <c r="N3" s="568"/>
      <c r="O3" s="568"/>
      <c r="P3" s="568"/>
      <c r="Q3" s="568"/>
      <c r="R3" s="568"/>
      <c r="S3" s="568"/>
      <c r="T3" s="568"/>
      <c r="U3" s="568"/>
      <c r="V3" s="568"/>
      <c r="W3" s="568"/>
      <c r="X3" s="568"/>
      <c r="Y3" s="568"/>
    </row>
    <row r="4" spans="2:27" x14ac:dyDescent="0.3">
      <c r="B4" s="195"/>
      <c r="C4" s="195"/>
      <c r="D4" s="195"/>
      <c r="E4" s="195"/>
      <c r="F4" s="195"/>
      <c r="G4" s="195"/>
      <c r="H4" s="195"/>
      <c r="I4" s="195"/>
      <c r="J4" s="195"/>
      <c r="K4" s="195"/>
      <c r="L4" s="195"/>
      <c r="M4" s="195"/>
      <c r="N4" s="195"/>
      <c r="O4" s="195"/>
      <c r="P4" s="195"/>
      <c r="Q4" s="195"/>
      <c r="R4" s="195"/>
      <c r="S4" s="195"/>
      <c r="T4" s="195"/>
      <c r="U4" s="195"/>
      <c r="V4" s="195"/>
      <c r="W4" s="195"/>
      <c r="X4" s="195"/>
      <c r="Y4" s="195"/>
    </row>
    <row r="5" spans="2:27" x14ac:dyDescent="0.3">
      <c r="B5" s="195"/>
      <c r="C5" s="195" t="s">
        <v>82</v>
      </c>
      <c r="D5" s="195"/>
      <c r="E5" s="195"/>
      <c r="F5" s="195"/>
      <c r="G5" s="195"/>
      <c r="H5" s="195"/>
      <c r="I5" s="195"/>
      <c r="J5" s="195"/>
      <c r="K5" s="195"/>
      <c r="L5" s="195"/>
      <c r="M5" s="195"/>
      <c r="N5" s="195"/>
      <c r="O5" s="195"/>
      <c r="P5" s="195"/>
      <c r="Q5" s="195"/>
      <c r="R5" s="195"/>
      <c r="S5" s="195"/>
      <c r="T5" s="195"/>
      <c r="U5" s="195"/>
      <c r="V5" s="195"/>
      <c r="W5" s="195"/>
      <c r="X5" s="195"/>
      <c r="Y5" s="195"/>
    </row>
    <row r="6" spans="2:27" x14ac:dyDescent="0.3">
      <c r="B6" s="195"/>
      <c r="C6" s="195" t="s">
        <v>417</v>
      </c>
      <c r="D6" s="195"/>
      <c r="E6" s="195"/>
      <c r="F6" s="195"/>
      <c r="G6" s="195"/>
      <c r="H6" s="195"/>
      <c r="I6" s="195"/>
      <c r="J6" s="195"/>
      <c r="K6" s="195"/>
      <c r="L6" s="195"/>
      <c r="M6" s="195"/>
      <c r="N6" s="195"/>
      <c r="O6" s="195"/>
      <c r="P6" s="195"/>
      <c r="Q6" s="195"/>
      <c r="R6" s="195"/>
      <c r="S6" s="195"/>
      <c r="T6" s="195"/>
      <c r="U6" s="195"/>
      <c r="V6" s="195"/>
      <c r="W6" s="195"/>
      <c r="X6" s="195"/>
      <c r="Y6" s="195"/>
    </row>
    <row r="7" spans="2:27" x14ac:dyDescent="0.3">
      <c r="B7" s="195"/>
      <c r="C7" s="195" t="s">
        <v>429</v>
      </c>
      <c r="D7" s="195"/>
      <c r="E7" s="195"/>
      <c r="F7" s="195"/>
      <c r="G7" s="195"/>
      <c r="H7" s="195"/>
      <c r="I7" s="195"/>
      <c r="J7" s="195"/>
      <c r="K7" s="195"/>
      <c r="L7" s="195"/>
      <c r="M7" s="195"/>
      <c r="N7" s="195"/>
      <c r="O7" s="195"/>
      <c r="P7" s="195"/>
      <c r="Q7" s="195"/>
      <c r="R7" s="195"/>
      <c r="S7" s="195"/>
      <c r="T7" s="195"/>
      <c r="U7" s="195"/>
      <c r="V7" s="195"/>
      <c r="W7" s="195"/>
      <c r="X7" s="195"/>
      <c r="Y7" s="195"/>
    </row>
    <row r="8" spans="2:27" x14ac:dyDescent="0.3">
      <c r="B8" s="195"/>
      <c r="C8" s="195"/>
      <c r="D8" s="195"/>
      <c r="E8" s="195"/>
      <c r="F8" s="195"/>
      <c r="G8" s="195"/>
      <c r="H8" s="195"/>
      <c r="I8" s="195"/>
      <c r="J8" s="195"/>
      <c r="K8" s="195"/>
      <c r="L8" s="195"/>
      <c r="M8" s="195"/>
      <c r="N8" s="195"/>
      <c r="O8" s="195"/>
      <c r="P8" s="195"/>
      <c r="Q8" s="195"/>
      <c r="R8" s="195"/>
      <c r="S8" s="195"/>
      <c r="T8" s="195"/>
      <c r="U8" s="195"/>
      <c r="V8" s="195"/>
      <c r="W8" s="195"/>
      <c r="X8" s="195"/>
      <c r="Y8" s="195"/>
    </row>
    <row r="9" spans="2:27" x14ac:dyDescent="0.3">
      <c r="B9" s="196"/>
      <c r="C9" s="196" t="s">
        <v>31</v>
      </c>
      <c r="D9" s="196"/>
      <c r="E9" s="196"/>
      <c r="F9" s="197"/>
      <c r="G9" s="197"/>
      <c r="H9" s="195"/>
      <c r="I9" s="195"/>
      <c r="J9" s="195"/>
      <c r="K9" s="195"/>
      <c r="L9" s="195"/>
      <c r="M9" s="195"/>
      <c r="N9" s="195"/>
      <c r="O9" s="195"/>
      <c r="P9" s="195"/>
      <c r="Q9" s="195"/>
      <c r="R9" s="195"/>
      <c r="S9" s="195"/>
      <c r="T9" s="195"/>
      <c r="U9" s="195"/>
      <c r="V9" s="195"/>
      <c r="W9" s="195"/>
      <c r="X9" s="195"/>
      <c r="Y9" s="195"/>
    </row>
    <row r="10" spans="2:27" x14ac:dyDescent="0.3">
      <c r="B10" s="204"/>
      <c r="C10" s="205"/>
      <c r="D10" s="205"/>
      <c r="E10" s="205"/>
      <c r="F10" s="206"/>
      <c r="G10" s="206"/>
      <c r="H10" s="206"/>
      <c r="I10" s="206"/>
      <c r="J10" s="206"/>
      <c r="K10" s="206"/>
      <c r="L10" s="195"/>
      <c r="M10" s="195"/>
      <c r="N10" s="195"/>
      <c r="O10" s="195"/>
      <c r="P10" s="195"/>
      <c r="Q10" s="195"/>
      <c r="R10" s="195"/>
      <c r="S10" s="195"/>
      <c r="T10" s="195"/>
      <c r="U10" s="195"/>
      <c r="V10" s="195"/>
      <c r="W10" s="195"/>
      <c r="X10" s="195"/>
      <c r="Y10" s="195"/>
    </row>
    <row r="11" spans="2:27" x14ac:dyDescent="0.3">
      <c r="B11" s="195"/>
      <c r="C11" s="195" t="s">
        <v>395</v>
      </c>
      <c r="D11" s="206"/>
      <c r="E11" s="206"/>
      <c r="F11" s="206"/>
      <c r="G11" s="206"/>
      <c r="H11" s="206"/>
      <c r="I11" s="206"/>
      <c r="J11" s="206"/>
      <c r="K11" s="206"/>
      <c r="L11" s="195"/>
      <c r="M11" s="195"/>
      <c r="N11" s="195"/>
      <c r="O11" s="195"/>
      <c r="P11" s="195"/>
      <c r="Q11" s="195"/>
      <c r="R11" s="195"/>
      <c r="S11" s="195"/>
      <c r="T11" s="195"/>
      <c r="U11" s="195"/>
      <c r="V11" s="195"/>
      <c r="W11" s="195"/>
      <c r="X11" s="195"/>
      <c r="Y11" s="195"/>
    </row>
    <row r="12" spans="2:27" x14ac:dyDescent="0.3">
      <c r="B12" s="195"/>
      <c r="C12" s="195" t="s">
        <v>333</v>
      </c>
      <c r="D12" s="206"/>
      <c r="E12" s="206"/>
      <c r="F12" s="206"/>
      <c r="G12" s="206"/>
      <c r="H12" s="206"/>
      <c r="I12" s="206"/>
      <c r="J12" s="206"/>
      <c r="K12" s="206"/>
      <c r="L12" s="195"/>
      <c r="M12" s="195"/>
      <c r="N12" s="195"/>
      <c r="O12" s="195"/>
      <c r="P12" s="195"/>
      <c r="Q12" s="195"/>
      <c r="R12" s="195"/>
      <c r="S12" s="195"/>
      <c r="T12" s="195"/>
      <c r="U12" s="195"/>
      <c r="V12" s="195"/>
      <c r="W12" s="195"/>
      <c r="X12" s="195"/>
      <c r="Y12" s="195"/>
    </row>
    <row r="13" spans="2:27" x14ac:dyDescent="0.3">
      <c r="B13" s="195"/>
      <c r="C13" s="200" t="s">
        <v>30</v>
      </c>
      <c r="D13" s="206"/>
      <c r="E13" s="206"/>
      <c r="F13" s="206"/>
      <c r="G13" s="206"/>
      <c r="H13" s="206"/>
      <c r="I13" s="206"/>
      <c r="J13" s="206"/>
      <c r="K13" s="206"/>
      <c r="L13" s="195"/>
      <c r="M13" s="195"/>
      <c r="N13" s="195"/>
      <c r="O13" s="195"/>
      <c r="P13" s="195"/>
      <c r="Q13" s="199"/>
      <c r="R13" s="195"/>
      <c r="S13" s="195"/>
      <c r="T13" s="195"/>
      <c r="U13" s="195"/>
      <c r="V13" s="195"/>
      <c r="W13" s="195"/>
      <c r="X13" s="195"/>
      <c r="Y13" s="195"/>
    </row>
    <row r="14" spans="2:27" x14ac:dyDescent="0.3">
      <c r="B14" s="195"/>
      <c r="C14" s="200" t="s">
        <v>396</v>
      </c>
      <c r="D14" s="206"/>
      <c r="E14" s="206"/>
      <c r="F14" s="206"/>
      <c r="G14" s="206"/>
      <c r="H14" s="206"/>
      <c r="I14" s="206"/>
      <c r="J14" s="206"/>
      <c r="K14" s="206"/>
      <c r="L14" s="195"/>
      <c r="M14" s="195"/>
      <c r="N14" s="195"/>
      <c r="O14" s="195"/>
      <c r="P14" s="195"/>
      <c r="Q14" s="199"/>
      <c r="R14" s="195"/>
      <c r="S14" s="195"/>
      <c r="T14" s="195"/>
      <c r="U14" s="195"/>
      <c r="V14" s="195"/>
      <c r="W14" s="195"/>
      <c r="X14" s="195"/>
      <c r="Y14" s="195"/>
    </row>
    <row r="15" spans="2:27" x14ac:dyDescent="0.3">
      <c r="B15" s="195"/>
      <c r="C15" s="200" t="s">
        <v>335</v>
      </c>
      <c r="D15" s="206"/>
      <c r="E15" s="206"/>
      <c r="F15" s="206"/>
      <c r="G15" s="206"/>
      <c r="H15" s="206"/>
      <c r="I15" s="206"/>
      <c r="J15" s="206"/>
      <c r="K15" s="206"/>
      <c r="L15" s="195"/>
      <c r="M15" s="195"/>
      <c r="N15" s="195"/>
      <c r="O15" s="195"/>
      <c r="P15" s="195"/>
      <c r="Q15" s="195"/>
      <c r="R15" s="195"/>
      <c r="S15" s="195"/>
      <c r="T15" s="195"/>
      <c r="U15" s="195"/>
      <c r="V15" s="195"/>
      <c r="W15" s="195"/>
      <c r="X15" s="195"/>
      <c r="Y15" s="195"/>
      <c r="AA15" s="168"/>
    </row>
    <row r="16" spans="2:27" x14ac:dyDescent="0.3">
      <c r="B16" s="195"/>
      <c r="C16" s="200" t="s">
        <v>334</v>
      </c>
      <c r="D16" s="206"/>
      <c r="E16" s="206"/>
      <c r="F16" s="206"/>
      <c r="G16" s="206"/>
      <c r="H16" s="206"/>
      <c r="I16" s="206"/>
      <c r="J16" s="206"/>
      <c r="K16" s="206"/>
      <c r="L16" s="195"/>
      <c r="M16" s="195"/>
      <c r="N16" s="195"/>
      <c r="O16" s="195"/>
      <c r="P16" s="195"/>
      <c r="Q16" s="195"/>
      <c r="R16" s="195"/>
      <c r="S16" s="195"/>
      <c r="T16" s="195"/>
      <c r="U16" s="195"/>
      <c r="V16" s="195"/>
      <c r="W16" s="195"/>
      <c r="X16" s="195"/>
      <c r="Y16" s="195"/>
      <c r="AA16" s="168"/>
    </row>
    <row r="17" spans="2:25" x14ac:dyDescent="0.3">
      <c r="B17" s="195"/>
      <c r="C17" s="207" t="s">
        <v>336</v>
      </c>
      <c r="D17" s="206"/>
      <c r="E17" s="206"/>
      <c r="F17" s="206"/>
      <c r="G17" s="206"/>
      <c r="H17" s="206"/>
      <c r="I17" s="206"/>
      <c r="J17" s="206"/>
      <c r="K17" s="206"/>
      <c r="L17" s="195"/>
      <c r="M17" s="195"/>
      <c r="N17" s="195"/>
      <c r="O17" s="195"/>
      <c r="P17" s="195"/>
      <c r="Q17" s="199"/>
      <c r="R17" s="195"/>
      <c r="S17" s="195"/>
      <c r="T17" s="195"/>
      <c r="U17" s="195"/>
      <c r="V17" s="195"/>
      <c r="W17" s="195"/>
      <c r="X17" s="195"/>
      <c r="Y17" s="195"/>
    </row>
    <row r="18" spans="2:25" x14ac:dyDescent="0.3">
      <c r="B18" s="195"/>
      <c r="C18" s="207" t="s">
        <v>337</v>
      </c>
      <c r="D18" s="206"/>
      <c r="E18" s="206"/>
      <c r="F18" s="206"/>
      <c r="G18" s="206"/>
      <c r="H18" s="206"/>
      <c r="I18" s="206"/>
      <c r="J18" s="206"/>
      <c r="K18" s="206"/>
      <c r="L18" s="195"/>
      <c r="M18" s="195"/>
      <c r="N18" s="195"/>
      <c r="O18" s="195"/>
      <c r="P18" s="195"/>
      <c r="Q18" s="199"/>
      <c r="R18" s="195"/>
      <c r="S18" s="195"/>
      <c r="T18" s="195"/>
      <c r="U18" s="195"/>
      <c r="V18" s="195"/>
      <c r="W18" s="195"/>
      <c r="X18" s="195"/>
      <c r="Y18" s="195"/>
    </row>
    <row r="19" spans="2:25" x14ac:dyDescent="0.3">
      <c r="B19" s="195"/>
      <c r="C19" s="205"/>
      <c r="D19" s="206"/>
      <c r="E19" s="206"/>
      <c r="F19" s="206"/>
      <c r="G19" s="206"/>
      <c r="H19" s="206"/>
      <c r="I19" s="206"/>
      <c r="J19" s="206"/>
      <c r="K19" s="206"/>
      <c r="L19" s="195"/>
      <c r="M19" s="195"/>
      <c r="N19" s="195"/>
      <c r="O19" s="195"/>
      <c r="P19" s="195"/>
      <c r="Q19" s="201"/>
      <c r="R19" s="195"/>
      <c r="S19" s="195"/>
      <c r="T19" s="195"/>
      <c r="U19" s="195"/>
      <c r="V19" s="195"/>
      <c r="W19" s="195"/>
      <c r="X19" s="195"/>
      <c r="Y19" s="195"/>
    </row>
    <row r="20" spans="2:25" x14ac:dyDescent="0.3">
      <c r="B20" s="195"/>
      <c r="C20" s="206" t="s">
        <v>338</v>
      </c>
      <c r="D20" s="206"/>
      <c r="E20" s="206"/>
      <c r="F20" s="206"/>
      <c r="G20" s="206"/>
      <c r="H20" s="206"/>
      <c r="I20" s="206"/>
      <c r="J20" s="206"/>
      <c r="K20" s="206"/>
      <c r="L20" s="195"/>
      <c r="M20" s="195"/>
      <c r="N20" s="195"/>
      <c r="O20" s="195"/>
      <c r="P20" s="195"/>
      <c r="Q20" s="201"/>
      <c r="R20" s="195"/>
      <c r="S20" s="195"/>
      <c r="T20" s="195"/>
      <c r="U20" s="195"/>
      <c r="V20" s="195"/>
      <c r="W20" s="195"/>
      <c r="X20" s="195"/>
      <c r="Y20" s="195"/>
    </row>
    <row r="21" spans="2:25" x14ac:dyDescent="0.3">
      <c r="B21" s="195"/>
      <c r="C21" s="207" t="s">
        <v>327</v>
      </c>
      <c r="D21" s="206"/>
      <c r="E21" s="206"/>
      <c r="F21" s="206"/>
      <c r="G21" s="206"/>
      <c r="H21" s="206"/>
      <c r="I21" s="206"/>
      <c r="J21" s="206"/>
      <c r="K21" s="206"/>
      <c r="L21" s="195"/>
      <c r="M21" s="195"/>
      <c r="N21" s="195"/>
      <c r="O21" s="195"/>
      <c r="P21" s="195"/>
      <c r="Q21" s="195"/>
      <c r="R21" s="195"/>
      <c r="S21" s="195"/>
      <c r="T21" s="195"/>
      <c r="U21" s="195"/>
      <c r="V21" s="195"/>
      <c r="W21" s="195"/>
      <c r="X21" s="195"/>
      <c r="Y21" s="195"/>
    </row>
    <row r="22" spans="2:25" x14ac:dyDescent="0.3">
      <c r="B22" s="195"/>
      <c r="C22" s="207" t="s">
        <v>328</v>
      </c>
      <c r="D22" s="206"/>
      <c r="E22" s="206"/>
      <c r="F22" s="206"/>
      <c r="G22" s="206"/>
      <c r="H22" s="206"/>
      <c r="I22" s="206"/>
      <c r="J22" s="206"/>
      <c r="K22" s="206"/>
      <c r="L22" s="195"/>
      <c r="M22" s="195"/>
      <c r="N22" s="195"/>
      <c r="O22" s="195"/>
      <c r="P22" s="195"/>
      <c r="Q22" s="195"/>
      <c r="R22" s="195"/>
      <c r="S22" s="195"/>
      <c r="T22" s="195"/>
      <c r="U22" s="195"/>
      <c r="V22" s="195"/>
      <c r="W22" s="195"/>
      <c r="X22" s="195"/>
      <c r="Y22" s="195"/>
    </row>
    <row r="23" spans="2:25" x14ac:dyDescent="0.3">
      <c r="B23" s="195"/>
      <c r="C23" s="207" t="s">
        <v>329</v>
      </c>
      <c r="D23" s="206"/>
      <c r="E23" s="206"/>
      <c r="F23" s="206"/>
      <c r="G23" s="206"/>
      <c r="H23" s="206"/>
      <c r="I23" s="206"/>
      <c r="J23" s="206"/>
      <c r="K23" s="206"/>
      <c r="L23" s="195"/>
      <c r="M23" s="195"/>
      <c r="N23" s="195"/>
      <c r="O23" s="195"/>
      <c r="P23" s="195"/>
      <c r="Q23" s="195"/>
      <c r="R23" s="195"/>
      <c r="S23" s="195"/>
      <c r="T23" s="195"/>
      <c r="U23" s="195"/>
      <c r="V23" s="195"/>
      <c r="W23" s="195"/>
      <c r="X23" s="195"/>
      <c r="Y23" s="195"/>
    </row>
    <row r="24" spans="2:25" x14ac:dyDescent="0.3">
      <c r="B24" s="195"/>
      <c r="C24" s="206"/>
      <c r="D24" s="206"/>
      <c r="E24" s="206"/>
      <c r="F24" s="206"/>
      <c r="G24" s="206"/>
      <c r="H24" s="206"/>
      <c r="I24" s="206"/>
      <c r="J24" s="206"/>
      <c r="K24" s="206"/>
      <c r="L24" s="195"/>
      <c r="M24" s="195"/>
      <c r="N24" s="195"/>
      <c r="O24" s="195"/>
      <c r="P24" s="195"/>
      <c r="Q24" s="195"/>
      <c r="R24" s="195"/>
      <c r="S24" s="195"/>
      <c r="T24" s="195"/>
      <c r="U24" s="195"/>
      <c r="V24" s="195"/>
      <c r="W24" s="195"/>
      <c r="X24" s="195"/>
      <c r="Y24" s="195"/>
    </row>
    <row r="25" spans="2:25" x14ac:dyDescent="0.3">
      <c r="B25" s="195"/>
      <c r="C25" s="206" t="s">
        <v>418</v>
      </c>
      <c r="D25" s="206"/>
      <c r="E25" s="206"/>
      <c r="F25" s="206"/>
      <c r="G25" s="206"/>
      <c r="H25" s="206"/>
      <c r="I25" s="206"/>
      <c r="J25" s="206"/>
      <c r="K25" s="206"/>
      <c r="L25" s="195"/>
      <c r="M25" s="195"/>
      <c r="N25" s="195"/>
      <c r="O25" s="195"/>
      <c r="P25" s="195"/>
      <c r="Q25" s="195"/>
      <c r="R25" s="195"/>
      <c r="S25" s="195"/>
      <c r="T25" s="195"/>
      <c r="U25" s="195"/>
      <c r="V25" s="195"/>
      <c r="W25" s="195"/>
      <c r="X25" s="195"/>
      <c r="Y25" s="195"/>
    </row>
    <row r="26" spans="2:25" x14ac:dyDescent="0.3">
      <c r="B26" s="195"/>
      <c r="C26" s="206" t="s">
        <v>419</v>
      </c>
      <c r="D26" s="195"/>
      <c r="E26" s="195"/>
      <c r="F26" s="195"/>
      <c r="G26" s="195"/>
      <c r="H26" s="195"/>
      <c r="I26" s="195"/>
      <c r="J26" s="195"/>
      <c r="K26" s="195"/>
      <c r="L26" s="195"/>
      <c r="M26" s="195"/>
      <c r="N26" s="195"/>
      <c r="O26" s="195"/>
      <c r="P26" s="195"/>
      <c r="Q26" s="195"/>
      <c r="R26" s="195"/>
      <c r="S26" s="195"/>
      <c r="T26" s="195"/>
      <c r="U26" s="195"/>
      <c r="V26" s="195"/>
      <c r="W26" s="195"/>
      <c r="X26" s="195"/>
      <c r="Y26" s="195"/>
    </row>
    <row r="27" spans="2:25" x14ac:dyDescent="0.3">
      <c r="B27" s="195"/>
      <c r="C27" s="206" t="s">
        <v>539</v>
      </c>
      <c r="D27" s="195"/>
      <c r="E27" s="195"/>
      <c r="F27" s="195"/>
      <c r="G27" s="195"/>
      <c r="H27" s="195"/>
      <c r="I27" s="195"/>
      <c r="J27" s="195"/>
      <c r="K27" s="195"/>
      <c r="L27" s="195"/>
      <c r="M27" s="195"/>
      <c r="N27" s="195"/>
      <c r="O27" s="195"/>
      <c r="P27" s="195"/>
      <c r="Q27" s="195"/>
      <c r="R27" s="195"/>
      <c r="S27" s="195"/>
      <c r="T27" s="195"/>
      <c r="U27" s="195"/>
      <c r="V27" s="195"/>
      <c r="W27" s="195"/>
      <c r="X27" s="195"/>
      <c r="Y27" s="195"/>
    </row>
    <row r="28" spans="2:25" x14ac:dyDescent="0.3">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row>
    <row r="29" spans="2:25" x14ac:dyDescent="0.3">
      <c r="B29" s="196"/>
      <c r="C29" s="196" t="s">
        <v>32</v>
      </c>
      <c r="D29" s="196"/>
      <c r="E29" s="196"/>
      <c r="F29" s="197"/>
      <c r="G29" s="197"/>
      <c r="H29" s="195"/>
      <c r="I29" s="195"/>
      <c r="J29" s="195"/>
      <c r="K29" s="195"/>
      <c r="L29" s="195"/>
      <c r="M29" s="195"/>
      <c r="N29" s="195"/>
      <c r="O29" s="195"/>
      <c r="P29" s="195"/>
      <c r="Q29" s="195"/>
      <c r="R29" s="195"/>
      <c r="S29" s="195"/>
      <c r="T29" s="195"/>
      <c r="U29" s="195"/>
      <c r="V29" s="195"/>
      <c r="W29" s="195"/>
      <c r="X29" s="195"/>
      <c r="Y29" s="195"/>
    </row>
    <row r="30" spans="2:25" x14ac:dyDescent="0.3">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row>
    <row r="31" spans="2:25" x14ac:dyDescent="0.3">
      <c r="B31" s="195"/>
      <c r="C31" s="195" t="s">
        <v>352</v>
      </c>
      <c r="D31" s="195"/>
      <c r="E31" s="195"/>
      <c r="F31" s="195"/>
      <c r="G31" s="195"/>
      <c r="H31" s="195"/>
      <c r="I31" s="195"/>
      <c r="J31" s="195"/>
      <c r="K31" s="195"/>
      <c r="L31" s="195"/>
      <c r="M31" s="195"/>
      <c r="N31" s="195"/>
      <c r="O31" s="195"/>
      <c r="P31" s="195"/>
      <c r="Q31" s="195"/>
      <c r="R31" s="195"/>
      <c r="S31" s="195"/>
      <c r="T31" s="195"/>
      <c r="U31" s="195"/>
      <c r="V31" s="195"/>
      <c r="W31" s="195"/>
      <c r="X31" s="195"/>
      <c r="Y31" s="195"/>
    </row>
    <row r="32" spans="2:25" x14ac:dyDescent="0.3">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row>
    <row r="33" spans="2:25" x14ac:dyDescent="0.3">
      <c r="B33" s="195"/>
      <c r="C33" s="201" t="s">
        <v>356</v>
      </c>
      <c r="D33" s="195"/>
      <c r="E33" s="195"/>
      <c r="F33" s="195"/>
      <c r="G33" s="195"/>
      <c r="H33" s="195"/>
      <c r="I33" s="195"/>
      <c r="J33" s="195"/>
      <c r="K33" s="195"/>
      <c r="L33" s="195"/>
      <c r="M33" s="195"/>
      <c r="N33" s="195"/>
      <c r="O33" s="195"/>
      <c r="P33" s="195"/>
      <c r="Q33" s="195"/>
      <c r="R33" s="195"/>
      <c r="S33" s="195"/>
      <c r="T33" s="195"/>
      <c r="U33" s="195"/>
      <c r="V33" s="195"/>
      <c r="W33" s="195"/>
      <c r="X33" s="195"/>
      <c r="Y33" s="195"/>
    </row>
    <row r="34" spans="2:25" x14ac:dyDescent="0.3">
      <c r="B34" s="195"/>
      <c r="C34" s="195" t="s">
        <v>339</v>
      </c>
      <c r="D34" s="195"/>
      <c r="E34" s="195"/>
      <c r="F34" s="195"/>
      <c r="G34" s="195"/>
      <c r="H34" s="195"/>
      <c r="I34" s="195"/>
      <c r="J34" s="195"/>
      <c r="K34" s="195"/>
      <c r="L34" s="195"/>
      <c r="M34" s="195"/>
      <c r="N34" s="195"/>
      <c r="O34" s="195"/>
      <c r="P34" s="195"/>
      <c r="Q34" s="195"/>
      <c r="R34" s="195"/>
      <c r="S34" s="195"/>
      <c r="T34" s="195"/>
      <c r="U34" s="195"/>
      <c r="V34" s="195"/>
      <c r="W34" s="195"/>
      <c r="X34" s="136"/>
      <c r="Y34" s="136"/>
    </row>
    <row r="35" spans="2:25" x14ac:dyDescent="0.3">
      <c r="B35" s="195"/>
      <c r="C35" s="567" t="s">
        <v>340</v>
      </c>
      <c r="D35" s="567"/>
      <c r="E35" s="567"/>
      <c r="F35" s="567"/>
      <c r="G35" s="136" t="s">
        <v>343</v>
      </c>
      <c r="H35" s="136"/>
      <c r="I35" s="136"/>
      <c r="J35" s="136"/>
      <c r="K35" s="136"/>
      <c r="L35" s="136"/>
      <c r="M35" s="136"/>
      <c r="N35" s="136"/>
      <c r="O35" s="136"/>
      <c r="P35" s="136"/>
      <c r="Q35" s="136"/>
      <c r="R35" s="136"/>
      <c r="S35" s="136"/>
      <c r="T35" s="136"/>
      <c r="U35" s="136"/>
      <c r="V35" s="136"/>
      <c r="W35" s="136"/>
      <c r="X35" s="136"/>
      <c r="Y35" s="136"/>
    </row>
    <row r="36" spans="2:25" x14ac:dyDescent="0.3">
      <c r="B36" s="195"/>
      <c r="C36" s="567"/>
      <c r="D36" s="567"/>
      <c r="E36" s="567"/>
      <c r="F36" s="567"/>
      <c r="G36" s="136" t="s">
        <v>342</v>
      </c>
      <c r="H36" s="136"/>
      <c r="I36" s="136"/>
      <c r="J36" s="136"/>
      <c r="K36" s="136"/>
      <c r="L36" s="136"/>
      <c r="M36" s="136"/>
      <c r="N36" s="136"/>
      <c r="O36" s="136"/>
      <c r="P36" s="136"/>
      <c r="Q36" s="136"/>
      <c r="R36" s="136"/>
      <c r="S36" s="136"/>
      <c r="T36" s="136"/>
      <c r="U36" s="136"/>
      <c r="V36" s="136"/>
      <c r="W36" s="136"/>
      <c r="X36" s="136"/>
      <c r="Y36" s="136"/>
    </row>
    <row r="37" spans="2:25" x14ac:dyDescent="0.3">
      <c r="B37" s="195"/>
      <c r="C37" s="208"/>
      <c r="D37" s="208"/>
      <c r="E37" s="208"/>
      <c r="F37" s="208"/>
      <c r="G37" s="136"/>
      <c r="H37" s="136"/>
      <c r="I37" s="136"/>
      <c r="J37" s="136"/>
      <c r="K37" s="136"/>
      <c r="L37" s="136"/>
      <c r="M37" s="136"/>
      <c r="N37" s="136"/>
      <c r="O37" s="136"/>
      <c r="P37" s="136"/>
      <c r="Q37" s="136"/>
      <c r="R37" s="136"/>
      <c r="S37" s="136"/>
      <c r="T37" s="136"/>
      <c r="U37" s="136"/>
      <c r="V37" s="136"/>
      <c r="W37" s="136"/>
      <c r="X37" s="136"/>
      <c r="Y37" s="136"/>
    </row>
    <row r="38" spans="2:25" x14ac:dyDescent="0.3">
      <c r="B38" s="195"/>
      <c r="C38" s="567" t="s">
        <v>341</v>
      </c>
      <c r="D38" s="567"/>
      <c r="E38" s="567"/>
      <c r="F38" s="567"/>
      <c r="G38" s="136" t="s">
        <v>344</v>
      </c>
      <c r="H38" s="136"/>
      <c r="I38" s="136"/>
      <c r="J38" s="136"/>
      <c r="K38" s="136"/>
      <c r="L38" s="136"/>
      <c r="M38" s="136"/>
      <c r="N38" s="136"/>
      <c r="O38" s="136"/>
      <c r="P38" s="136"/>
      <c r="Q38" s="136"/>
      <c r="R38" s="136"/>
      <c r="S38" s="136"/>
      <c r="T38" s="136"/>
      <c r="U38" s="136"/>
      <c r="V38" s="136"/>
      <c r="W38" s="136"/>
      <c r="X38" s="136"/>
      <c r="Y38" s="136"/>
    </row>
    <row r="39" spans="2:25" x14ac:dyDescent="0.3">
      <c r="B39" s="195"/>
      <c r="C39" s="567"/>
      <c r="D39" s="567"/>
      <c r="E39" s="567"/>
      <c r="F39" s="567"/>
      <c r="G39" s="136" t="s">
        <v>346</v>
      </c>
      <c r="H39" s="136"/>
      <c r="I39" s="136"/>
      <c r="J39" s="136"/>
      <c r="K39" s="136"/>
      <c r="L39" s="136"/>
      <c r="M39" s="136"/>
      <c r="N39" s="136"/>
      <c r="O39" s="136"/>
      <c r="P39" s="136"/>
      <c r="Q39" s="136"/>
      <c r="R39" s="136"/>
      <c r="S39" s="136"/>
      <c r="T39" s="136"/>
      <c r="U39" s="136"/>
      <c r="V39" s="136"/>
      <c r="W39" s="136"/>
      <c r="X39" s="136"/>
      <c r="Y39" s="136"/>
    </row>
    <row r="40" spans="2:25" x14ac:dyDescent="0.3">
      <c r="B40" s="195"/>
      <c r="C40" s="567"/>
      <c r="D40" s="567"/>
      <c r="E40" s="567"/>
      <c r="F40" s="567"/>
      <c r="G40" s="136" t="s">
        <v>345</v>
      </c>
      <c r="H40" s="136"/>
      <c r="I40" s="136"/>
      <c r="J40" s="136"/>
      <c r="K40" s="136"/>
      <c r="L40" s="136"/>
      <c r="M40" s="136"/>
      <c r="N40" s="136"/>
      <c r="O40" s="136"/>
      <c r="P40" s="136"/>
      <c r="Q40" s="136"/>
      <c r="R40" s="136"/>
      <c r="S40" s="136"/>
      <c r="T40" s="136"/>
      <c r="U40" s="136"/>
      <c r="V40" s="136"/>
      <c r="W40" s="136"/>
      <c r="X40" s="136"/>
      <c r="Y40" s="136"/>
    </row>
    <row r="41" spans="2:25" x14ac:dyDescent="0.3">
      <c r="B41" s="195"/>
      <c r="C41" s="208"/>
      <c r="D41" s="208"/>
      <c r="E41" s="208"/>
      <c r="F41" s="208"/>
      <c r="G41" s="136"/>
      <c r="H41" s="136"/>
      <c r="I41" s="136"/>
      <c r="J41" s="136"/>
      <c r="K41" s="136"/>
      <c r="L41" s="136"/>
      <c r="M41" s="136"/>
      <c r="N41" s="136"/>
      <c r="O41" s="136"/>
      <c r="P41" s="136"/>
      <c r="Q41" s="136"/>
      <c r="R41" s="136"/>
      <c r="S41" s="136"/>
      <c r="T41" s="136"/>
      <c r="U41" s="136"/>
      <c r="V41" s="136"/>
      <c r="W41" s="136"/>
      <c r="X41" s="136"/>
      <c r="Y41" s="136"/>
    </row>
    <row r="42" spans="2:25" x14ac:dyDescent="0.3">
      <c r="B42" s="195"/>
      <c r="C42" s="208" t="s">
        <v>347</v>
      </c>
      <c r="D42" s="208"/>
      <c r="E42" s="208"/>
      <c r="F42" s="208"/>
      <c r="G42" s="136" t="s">
        <v>348</v>
      </c>
      <c r="H42" s="136"/>
      <c r="I42" s="136"/>
      <c r="J42" s="136"/>
      <c r="K42" s="136"/>
      <c r="L42" s="136"/>
      <c r="M42" s="136"/>
      <c r="N42" s="136"/>
      <c r="O42" s="136"/>
      <c r="P42" s="136"/>
      <c r="Q42" s="136"/>
      <c r="R42" s="136"/>
      <c r="S42" s="136"/>
      <c r="T42" s="136"/>
      <c r="U42" s="136"/>
      <c r="V42" s="136"/>
      <c r="W42" s="136"/>
      <c r="X42" s="136"/>
      <c r="Y42" s="136"/>
    </row>
    <row r="43" spans="2:25" x14ac:dyDescent="0.3">
      <c r="B43" s="195"/>
      <c r="C43" s="208"/>
      <c r="D43" s="208"/>
      <c r="E43" s="208"/>
      <c r="F43" s="208"/>
      <c r="G43" s="136"/>
      <c r="H43" s="136"/>
      <c r="I43" s="136"/>
      <c r="J43" s="136"/>
      <c r="K43" s="136"/>
      <c r="L43" s="136"/>
      <c r="M43" s="136"/>
      <c r="N43" s="136"/>
      <c r="O43" s="136"/>
      <c r="P43" s="136"/>
      <c r="Q43" s="136"/>
      <c r="R43" s="136"/>
      <c r="S43" s="136"/>
      <c r="T43" s="136"/>
      <c r="U43" s="136"/>
      <c r="V43" s="136"/>
      <c r="W43" s="136"/>
      <c r="X43" s="136"/>
      <c r="Y43" s="136"/>
    </row>
    <row r="44" spans="2:25" x14ac:dyDescent="0.3">
      <c r="B44" s="195"/>
      <c r="C44" s="208" t="s">
        <v>353</v>
      </c>
      <c r="D44" s="208"/>
      <c r="E44" s="208"/>
      <c r="F44" s="208"/>
      <c r="G44" s="136" t="s">
        <v>350</v>
      </c>
      <c r="H44" s="136"/>
      <c r="I44" s="136"/>
      <c r="J44" s="136"/>
      <c r="K44" s="136"/>
      <c r="L44" s="136"/>
      <c r="M44" s="136"/>
      <c r="N44" s="136"/>
      <c r="O44" s="136"/>
      <c r="P44" s="136"/>
      <c r="Q44" s="136"/>
      <c r="R44" s="136"/>
      <c r="S44" s="136"/>
      <c r="T44" s="136"/>
      <c r="U44" s="136"/>
      <c r="V44" s="136"/>
      <c r="W44" s="136"/>
      <c r="X44" s="136"/>
      <c r="Y44" s="136"/>
    </row>
    <row r="45" spans="2:25" x14ac:dyDescent="0.3">
      <c r="B45" s="195"/>
      <c r="C45" s="208"/>
      <c r="D45" s="208"/>
      <c r="E45" s="208"/>
      <c r="F45" s="208"/>
      <c r="G45" s="136"/>
      <c r="H45" s="136"/>
      <c r="I45" s="136"/>
      <c r="J45" s="136"/>
      <c r="K45" s="136"/>
      <c r="L45" s="136"/>
      <c r="M45" s="136"/>
      <c r="N45" s="136"/>
      <c r="O45" s="136"/>
      <c r="P45" s="136"/>
      <c r="Q45" s="136"/>
      <c r="R45" s="136"/>
      <c r="S45" s="136"/>
      <c r="T45" s="136"/>
      <c r="U45" s="136"/>
      <c r="V45" s="136"/>
      <c r="W45" s="136"/>
      <c r="X45" s="136"/>
      <c r="Y45" s="136"/>
    </row>
    <row r="46" spans="2:25" x14ac:dyDescent="0.3">
      <c r="B46" s="195"/>
      <c r="C46" s="208" t="s">
        <v>354</v>
      </c>
      <c r="D46" s="208"/>
      <c r="E46" s="208"/>
      <c r="F46" s="208"/>
      <c r="G46" s="136" t="s">
        <v>351</v>
      </c>
      <c r="H46" s="136"/>
      <c r="I46" s="136"/>
      <c r="J46" s="136"/>
      <c r="K46" s="136"/>
      <c r="L46" s="136"/>
      <c r="M46" s="136"/>
      <c r="N46" s="136"/>
      <c r="O46" s="136"/>
      <c r="P46" s="136"/>
      <c r="Q46" s="136"/>
      <c r="R46" s="136"/>
      <c r="S46" s="136"/>
      <c r="T46" s="136"/>
      <c r="U46" s="136"/>
      <c r="V46" s="136"/>
      <c r="W46" s="136"/>
      <c r="X46" s="136"/>
      <c r="Y46" s="136"/>
    </row>
    <row r="47" spans="2:25" x14ac:dyDescent="0.3">
      <c r="B47" s="195"/>
      <c r="C47" s="208"/>
      <c r="D47" s="208"/>
      <c r="E47" s="208"/>
      <c r="F47" s="208"/>
      <c r="G47" s="136"/>
      <c r="H47" s="136"/>
      <c r="I47" s="136"/>
      <c r="J47" s="136"/>
      <c r="K47" s="136"/>
      <c r="L47" s="136"/>
      <c r="M47" s="136"/>
      <c r="N47" s="136"/>
      <c r="O47" s="136"/>
      <c r="P47" s="136"/>
      <c r="Q47" s="136"/>
      <c r="R47" s="136"/>
      <c r="S47" s="136"/>
      <c r="T47" s="136"/>
      <c r="U47" s="136"/>
      <c r="V47" s="136"/>
      <c r="W47" s="136"/>
      <c r="X47" s="136"/>
      <c r="Y47" s="136"/>
    </row>
    <row r="48" spans="2:25" x14ac:dyDescent="0.3">
      <c r="B48" s="195"/>
      <c r="C48" s="567" t="s">
        <v>349</v>
      </c>
      <c r="D48" s="567"/>
      <c r="E48" s="567"/>
      <c r="F48" s="567"/>
      <c r="G48" s="136" t="s">
        <v>355</v>
      </c>
      <c r="H48" s="136"/>
      <c r="I48" s="136"/>
      <c r="J48" s="136"/>
      <c r="K48" s="136"/>
      <c r="L48" s="136"/>
      <c r="M48" s="136"/>
      <c r="N48" s="136"/>
      <c r="O48" s="136"/>
      <c r="P48" s="136"/>
      <c r="Q48" s="136"/>
      <c r="R48" s="136"/>
      <c r="S48" s="136"/>
      <c r="T48" s="136"/>
      <c r="U48" s="136"/>
      <c r="V48" s="136"/>
      <c r="W48" s="136"/>
      <c r="X48" s="136"/>
      <c r="Y48" s="136"/>
    </row>
    <row r="49" spans="2:25" x14ac:dyDescent="0.3">
      <c r="B49" s="195"/>
      <c r="C49" s="208"/>
      <c r="D49" s="208"/>
      <c r="E49" s="208"/>
      <c r="F49" s="208"/>
      <c r="G49" s="136"/>
      <c r="H49" s="136"/>
      <c r="I49" s="136"/>
      <c r="J49" s="136"/>
      <c r="K49" s="136"/>
      <c r="L49" s="136"/>
      <c r="M49" s="136"/>
      <c r="N49" s="136"/>
      <c r="O49" s="136"/>
      <c r="P49" s="136"/>
      <c r="Q49" s="136"/>
      <c r="R49" s="136"/>
      <c r="S49" s="136"/>
      <c r="T49" s="136"/>
      <c r="U49" s="136"/>
      <c r="V49" s="136"/>
      <c r="W49" s="136"/>
      <c r="X49" s="136"/>
      <c r="Y49" s="136"/>
    </row>
    <row r="50" spans="2:25" x14ac:dyDescent="0.3">
      <c r="B50" s="195"/>
      <c r="C50" s="209" t="s">
        <v>420</v>
      </c>
      <c r="D50" s="209"/>
      <c r="E50" s="209"/>
      <c r="F50" s="209"/>
      <c r="G50" s="209"/>
      <c r="H50" s="209"/>
      <c r="I50" s="209"/>
      <c r="J50" s="209"/>
      <c r="K50" s="209"/>
      <c r="L50" s="209"/>
      <c r="M50" s="209"/>
      <c r="N50" s="209"/>
      <c r="O50" s="209"/>
      <c r="P50" s="209"/>
      <c r="Q50" s="209"/>
      <c r="R50" s="209"/>
      <c r="S50" s="209"/>
      <c r="T50" s="209"/>
      <c r="U50" s="209"/>
      <c r="V50" s="209"/>
      <c r="W50" s="209"/>
      <c r="X50" s="195"/>
      <c r="Y50" s="195"/>
    </row>
    <row r="51" spans="2:25" x14ac:dyDescent="0.3">
      <c r="B51" s="195"/>
      <c r="C51" s="195" t="s">
        <v>399</v>
      </c>
      <c r="D51" s="195"/>
      <c r="E51" s="195"/>
      <c r="F51" s="195"/>
      <c r="G51" s="195"/>
      <c r="H51" s="195"/>
      <c r="I51" s="195"/>
      <c r="J51" s="195"/>
      <c r="K51" s="195"/>
      <c r="L51" s="195"/>
      <c r="M51" s="195"/>
      <c r="N51" s="195"/>
      <c r="O51" s="195"/>
      <c r="P51" s="195"/>
      <c r="Q51" s="195"/>
      <c r="R51" s="195"/>
      <c r="S51" s="195"/>
      <c r="T51" s="195"/>
      <c r="U51" s="195"/>
      <c r="V51" s="201"/>
      <c r="W51" s="195"/>
      <c r="X51" s="195"/>
      <c r="Y51" s="195"/>
    </row>
    <row r="52" spans="2:25" x14ac:dyDescent="0.3">
      <c r="B52" s="195"/>
      <c r="C52" s="195"/>
      <c r="D52" s="195"/>
      <c r="E52" s="195"/>
      <c r="F52" s="195"/>
      <c r="G52" s="195"/>
      <c r="H52" s="195"/>
      <c r="I52" s="195"/>
      <c r="J52" s="195"/>
      <c r="K52" s="195"/>
      <c r="L52" s="195"/>
      <c r="M52" s="195"/>
      <c r="N52" s="195"/>
      <c r="O52" s="195"/>
      <c r="P52" s="195"/>
      <c r="Q52" s="195"/>
      <c r="R52" s="195"/>
      <c r="S52" s="195"/>
      <c r="T52" s="195"/>
      <c r="U52" s="195"/>
      <c r="V52" s="201"/>
      <c r="W52" s="195"/>
      <c r="X52" s="195"/>
      <c r="Y52" s="195"/>
    </row>
    <row r="53" spans="2:25" x14ac:dyDescent="0.3">
      <c r="B53" s="195"/>
      <c r="C53" s="201" t="s">
        <v>357</v>
      </c>
      <c r="D53" s="195"/>
      <c r="E53" s="195"/>
      <c r="F53" s="195"/>
      <c r="G53" s="195"/>
      <c r="H53" s="195"/>
      <c r="I53" s="195"/>
      <c r="J53" s="195"/>
      <c r="K53" s="195"/>
      <c r="L53" s="195"/>
      <c r="M53" s="195"/>
      <c r="N53" s="195"/>
      <c r="O53" s="195"/>
      <c r="P53" s="195"/>
      <c r="Q53" s="195"/>
      <c r="R53" s="195"/>
      <c r="S53" s="195"/>
      <c r="T53" s="195"/>
      <c r="U53" s="195"/>
      <c r="V53" s="195"/>
      <c r="W53" s="195"/>
      <c r="X53" s="195"/>
      <c r="Y53" s="195"/>
    </row>
    <row r="54" spans="2:25" x14ac:dyDescent="0.3">
      <c r="B54" s="195"/>
      <c r="C54" s="195"/>
      <c r="D54" s="195"/>
      <c r="E54" s="195"/>
      <c r="F54" s="195"/>
      <c r="G54" s="195"/>
      <c r="H54" s="195"/>
      <c r="I54" s="195"/>
      <c r="J54" s="195"/>
      <c r="K54" s="195"/>
      <c r="L54" s="195"/>
      <c r="M54" s="195"/>
      <c r="N54" s="210"/>
      <c r="O54" s="195"/>
      <c r="P54" s="195"/>
      <c r="Q54" s="195"/>
      <c r="R54" s="195"/>
      <c r="S54" s="195"/>
      <c r="T54" s="195"/>
      <c r="U54" s="195"/>
      <c r="V54" s="195"/>
      <c r="W54" s="195"/>
      <c r="X54" s="195"/>
      <c r="Y54" s="195"/>
    </row>
    <row r="55" spans="2:25" x14ac:dyDescent="0.3">
      <c r="B55" s="195"/>
      <c r="C55" s="211" t="s">
        <v>360</v>
      </c>
      <c r="D55" s="195"/>
      <c r="E55" s="195"/>
      <c r="F55" s="195"/>
      <c r="G55" s="195"/>
      <c r="H55" s="195"/>
      <c r="I55" s="195"/>
      <c r="J55" s="195"/>
      <c r="K55" s="195"/>
      <c r="L55" s="195"/>
      <c r="M55" s="195"/>
      <c r="N55" s="210"/>
      <c r="O55" s="195"/>
      <c r="P55" s="195"/>
      <c r="Q55" s="195"/>
      <c r="R55" s="195"/>
      <c r="S55" s="195"/>
      <c r="T55" s="195"/>
      <c r="U55" s="195"/>
      <c r="V55" s="210"/>
      <c r="W55" s="195"/>
      <c r="X55" s="195"/>
      <c r="Y55" s="195"/>
    </row>
    <row r="56" spans="2:25" x14ac:dyDescent="0.3">
      <c r="B56" s="195"/>
      <c r="C56" s="195" t="s">
        <v>358</v>
      </c>
      <c r="D56" s="195"/>
      <c r="E56" s="195"/>
      <c r="F56" s="195"/>
      <c r="G56" s="195"/>
      <c r="H56" s="195"/>
      <c r="I56" s="195"/>
      <c r="J56" s="195"/>
      <c r="K56" s="195"/>
      <c r="L56" s="195"/>
      <c r="M56" s="195"/>
      <c r="N56" s="210"/>
      <c r="O56" s="195"/>
      <c r="P56" s="195"/>
      <c r="Q56" s="195"/>
      <c r="R56" s="195"/>
      <c r="S56" s="195"/>
      <c r="T56" s="195"/>
      <c r="U56" s="195"/>
      <c r="V56" s="210"/>
      <c r="W56" s="195"/>
      <c r="X56" s="195"/>
      <c r="Y56" s="195"/>
    </row>
    <row r="57" spans="2:25" x14ac:dyDescent="0.3">
      <c r="B57" s="195"/>
      <c r="C57" s="195"/>
      <c r="D57" s="195"/>
      <c r="E57" s="195"/>
      <c r="F57" s="195"/>
      <c r="G57" s="195"/>
      <c r="H57" s="195"/>
      <c r="I57" s="195"/>
      <c r="J57" s="195"/>
      <c r="K57" s="195"/>
      <c r="L57" s="195"/>
      <c r="M57" s="195"/>
      <c r="N57" s="210"/>
      <c r="O57" s="195"/>
      <c r="P57" s="195"/>
      <c r="Q57" s="195"/>
      <c r="R57" s="195"/>
      <c r="S57" s="195"/>
      <c r="T57" s="195"/>
      <c r="U57" s="195"/>
      <c r="V57" s="210"/>
      <c r="W57" s="195"/>
      <c r="X57" s="195"/>
      <c r="Y57" s="195"/>
    </row>
    <row r="58" spans="2:25" x14ac:dyDescent="0.3">
      <c r="B58" s="195"/>
      <c r="C58" s="200" t="s">
        <v>383</v>
      </c>
      <c r="D58" s="195"/>
      <c r="E58" s="195"/>
      <c r="F58" s="195"/>
      <c r="G58" s="195" t="s">
        <v>361</v>
      </c>
      <c r="H58" s="195"/>
      <c r="I58" s="195"/>
      <c r="J58" s="195"/>
      <c r="K58" s="195"/>
      <c r="L58" s="195"/>
      <c r="M58" s="195"/>
      <c r="N58" s="210"/>
      <c r="O58" s="195"/>
      <c r="P58" s="199"/>
      <c r="Q58" s="195"/>
      <c r="R58" s="195"/>
      <c r="S58" s="195"/>
      <c r="T58" s="195"/>
      <c r="U58" s="195"/>
      <c r="V58" s="210"/>
      <c r="W58" s="195"/>
      <c r="X58" s="195"/>
      <c r="Y58" s="195"/>
    </row>
    <row r="59" spans="2:25" x14ac:dyDescent="0.3">
      <c r="B59" s="195"/>
      <c r="C59" s="210"/>
      <c r="D59" s="195"/>
      <c r="E59" s="195"/>
      <c r="F59" s="195"/>
      <c r="G59" s="195" t="s">
        <v>362</v>
      </c>
      <c r="H59" s="195"/>
      <c r="I59" s="195"/>
      <c r="J59" s="195"/>
      <c r="K59" s="195"/>
      <c r="L59" s="195"/>
      <c r="M59" s="195"/>
      <c r="N59" s="210"/>
      <c r="O59" s="195"/>
      <c r="P59" s="199"/>
      <c r="Q59" s="195"/>
      <c r="R59" s="195"/>
      <c r="S59" s="195"/>
      <c r="T59" s="195"/>
      <c r="U59" s="195"/>
      <c r="V59" s="210"/>
      <c r="W59" s="195"/>
      <c r="X59" s="195"/>
      <c r="Y59" s="195"/>
    </row>
    <row r="60" spans="2:25" x14ac:dyDescent="0.3">
      <c r="B60" s="195"/>
      <c r="C60" s="195"/>
      <c r="D60" s="195"/>
      <c r="E60" s="195"/>
      <c r="F60" s="195"/>
      <c r="G60" s="195"/>
      <c r="H60" s="195"/>
      <c r="I60" s="195"/>
      <c r="J60" s="195"/>
      <c r="K60" s="195"/>
      <c r="L60" s="195"/>
      <c r="M60" s="195"/>
      <c r="N60" s="195"/>
      <c r="O60" s="195"/>
      <c r="P60" s="199"/>
      <c r="Q60" s="195"/>
      <c r="R60" s="195"/>
      <c r="S60" s="195"/>
      <c r="T60" s="195"/>
      <c r="U60" s="195"/>
      <c r="V60" s="210"/>
      <c r="W60" s="195"/>
      <c r="X60" s="195"/>
      <c r="Y60" s="195"/>
    </row>
    <row r="61" spans="2:25" x14ac:dyDescent="0.3">
      <c r="B61" s="195"/>
      <c r="C61" s="200" t="s">
        <v>384</v>
      </c>
      <c r="D61" s="195"/>
      <c r="E61" s="195"/>
      <c r="F61" s="195"/>
      <c r="G61" s="195" t="s">
        <v>359</v>
      </c>
      <c r="H61" s="195"/>
      <c r="I61" s="195"/>
      <c r="J61" s="195"/>
      <c r="K61" s="195"/>
      <c r="L61" s="195"/>
      <c r="M61" s="195"/>
      <c r="N61" s="195"/>
      <c r="O61" s="195"/>
      <c r="P61" s="199"/>
      <c r="Q61" s="195"/>
      <c r="R61" s="195"/>
      <c r="S61" s="195"/>
      <c r="T61" s="195"/>
      <c r="U61" s="195"/>
      <c r="V61" s="210"/>
      <c r="W61" s="195"/>
      <c r="X61" s="195"/>
      <c r="Y61" s="195"/>
    </row>
    <row r="62" spans="2:25" x14ac:dyDescent="0.3">
      <c r="B62" s="195"/>
      <c r="C62" s="210"/>
      <c r="D62" s="195"/>
      <c r="E62" s="195"/>
      <c r="F62" s="195"/>
      <c r="G62" s="212"/>
      <c r="H62" s="195" t="s">
        <v>398</v>
      </c>
      <c r="I62" s="195"/>
      <c r="J62" s="195"/>
      <c r="K62" s="195"/>
      <c r="L62" s="195"/>
      <c r="M62" s="195"/>
      <c r="N62" s="195"/>
      <c r="O62" s="195"/>
      <c r="P62" s="199"/>
      <c r="Q62" s="195"/>
      <c r="R62" s="195"/>
      <c r="S62" s="195"/>
      <c r="T62" s="195"/>
      <c r="U62" s="195"/>
      <c r="V62" s="210"/>
      <c r="W62" s="195"/>
      <c r="X62" s="195"/>
      <c r="Y62" s="195"/>
    </row>
    <row r="63" spans="2:25" x14ac:dyDescent="0.3">
      <c r="B63" s="195"/>
      <c r="C63" s="210"/>
      <c r="D63" s="195"/>
      <c r="E63" s="195"/>
      <c r="F63" s="195"/>
      <c r="G63" s="195"/>
      <c r="H63" s="195"/>
      <c r="I63" s="195"/>
      <c r="J63" s="195"/>
      <c r="K63" s="195"/>
      <c r="L63" s="195"/>
      <c r="M63" s="195"/>
      <c r="N63" s="195"/>
      <c r="O63" s="195"/>
      <c r="P63" s="199"/>
      <c r="Q63" s="195"/>
      <c r="R63" s="195"/>
      <c r="S63" s="195"/>
      <c r="T63" s="195"/>
      <c r="U63" s="195"/>
      <c r="V63" s="210"/>
      <c r="W63" s="195"/>
      <c r="X63" s="195"/>
      <c r="Y63" s="195"/>
    </row>
    <row r="64" spans="2:25" x14ac:dyDescent="0.3">
      <c r="B64" s="195"/>
      <c r="C64" s="200" t="s">
        <v>385</v>
      </c>
      <c r="D64" s="195"/>
      <c r="E64" s="195"/>
      <c r="F64" s="195"/>
      <c r="G64" s="195" t="s">
        <v>364</v>
      </c>
      <c r="H64" s="195"/>
      <c r="I64" s="195"/>
      <c r="J64" s="195"/>
      <c r="K64" s="195"/>
      <c r="L64" s="195"/>
      <c r="M64" s="195"/>
      <c r="N64" s="195"/>
      <c r="O64" s="195"/>
      <c r="P64" s="199"/>
      <c r="Q64" s="195"/>
      <c r="R64" s="195"/>
      <c r="S64" s="195"/>
      <c r="T64" s="195"/>
      <c r="U64" s="195"/>
      <c r="V64" s="210"/>
      <c r="W64" s="195"/>
      <c r="X64" s="195"/>
      <c r="Y64" s="195"/>
    </row>
    <row r="65" spans="2:25" x14ac:dyDescent="0.3">
      <c r="B65" s="195"/>
      <c r="C65" s="195"/>
      <c r="D65" s="195"/>
      <c r="E65" s="199"/>
      <c r="F65" s="195"/>
      <c r="G65" s="195"/>
      <c r="H65" s="195" t="s">
        <v>397</v>
      </c>
      <c r="I65" s="195"/>
      <c r="J65" s="195"/>
      <c r="K65" s="195"/>
      <c r="L65" s="195"/>
      <c r="M65" s="195"/>
      <c r="N65" s="195"/>
      <c r="O65" s="195"/>
      <c r="P65" s="199"/>
      <c r="Q65" s="195"/>
      <c r="R65" s="195"/>
      <c r="S65" s="195"/>
      <c r="T65" s="195"/>
      <c r="U65" s="195"/>
      <c r="V65" s="210"/>
      <c r="W65" s="195"/>
      <c r="X65" s="195"/>
      <c r="Y65" s="195"/>
    </row>
    <row r="66" spans="2:25" x14ac:dyDescent="0.3">
      <c r="B66" s="195"/>
      <c r="C66" s="195"/>
      <c r="D66" s="195"/>
      <c r="E66" s="195"/>
      <c r="F66" s="195"/>
      <c r="G66" s="195"/>
      <c r="H66" s="195"/>
      <c r="I66" s="195"/>
      <c r="J66" s="195"/>
      <c r="K66" s="195"/>
      <c r="L66" s="195"/>
      <c r="M66" s="195"/>
      <c r="N66" s="195"/>
      <c r="O66" s="195"/>
      <c r="P66" s="199"/>
      <c r="Q66" s="195"/>
      <c r="R66" s="195"/>
      <c r="S66" s="195"/>
      <c r="T66" s="195"/>
      <c r="U66" s="195"/>
      <c r="V66" s="210"/>
      <c r="W66" s="195"/>
      <c r="X66" s="195"/>
      <c r="Y66" s="195"/>
    </row>
    <row r="67" spans="2:25" x14ac:dyDescent="0.3">
      <c r="B67" s="195"/>
      <c r="C67" s="195"/>
      <c r="D67" s="195"/>
      <c r="E67" s="195"/>
      <c r="F67" s="195"/>
      <c r="G67" s="195"/>
      <c r="H67" s="195"/>
      <c r="I67" s="195"/>
      <c r="J67" s="195"/>
      <c r="K67" s="195"/>
      <c r="L67" s="195"/>
      <c r="M67" s="195"/>
      <c r="N67" s="195"/>
      <c r="O67" s="195"/>
      <c r="P67" s="195"/>
      <c r="Q67" s="195"/>
      <c r="R67" s="195"/>
      <c r="S67" s="195"/>
      <c r="T67" s="195"/>
      <c r="U67" s="195"/>
      <c r="V67" s="210"/>
      <c r="W67" s="195"/>
      <c r="X67" s="199"/>
      <c r="Y67" s="195"/>
    </row>
    <row r="68" spans="2:25" x14ac:dyDescent="0.3">
      <c r="B68" s="195"/>
      <c r="C68" s="211" t="s">
        <v>365</v>
      </c>
      <c r="D68" s="195"/>
      <c r="E68" s="195"/>
      <c r="F68" s="195"/>
      <c r="G68" s="195"/>
      <c r="H68" s="195"/>
      <c r="I68" s="195"/>
      <c r="J68" s="195"/>
      <c r="K68" s="195"/>
      <c r="L68" s="195"/>
      <c r="M68" s="195"/>
      <c r="N68" s="195"/>
      <c r="O68" s="195"/>
      <c r="P68" s="195"/>
      <c r="Q68" s="195"/>
      <c r="R68" s="195"/>
      <c r="S68" s="195"/>
      <c r="T68" s="195"/>
      <c r="U68" s="195"/>
      <c r="V68" s="210"/>
      <c r="W68" s="195"/>
      <c r="X68" s="199"/>
      <c r="Y68" s="195"/>
    </row>
    <row r="69" spans="2:25" x14ac:dyDescent="0.3">
      <c r="B69" s="195"/>
      <c r="C69" s="199" t="s">
        <v>366</v>
      </c>
      <c r="D69" s="195"/>
      <c r="E69" s="195"/>
      <c r="F69" s="195"/>
      <c r="G69" s="195"/>
      <c r="H69" s="195"/>
      <c r="I69" s="195"/>
      <c r="J69" s="195"/>
      <c r="K69" s="195"/>
      <c r="L69" s="195"/>
      <c r="M69" s="195"/>
      <c r="N69" s="195"/>
      <c r="O69" s="195"/>
      <c r="P69" s="195"/>
      <c r="Q69" s="195"/>
      <c r="R69" s="195"/>
      <c r="S69" s="195"/>
      <c r="T69" s="195"/>
      <c r="U69" s="195"/>
      <c r="V69" s="210"/>
      <c r="W69" s="195"/>
      <c r="X69" s="199"/>
      <c r="Y69" s="195"/>
    </row>
    <row r="70" spans="2:25" x14ac:dyDescent="0.3">
      <c r="B70" s="195"/>
      <c r="C70" s="199"/>
      <c r="D70" s="195"/>
      <c r="E70" s="195"/>
      <c r="F70" s="195"/>
      <c r="G70" s="195"/>
      <c r="H70" s="195"/>
      <c r="I70" s="195"/>
      <c r="J70" s="195"/>
      <c r="K70" s="195"/>
      <c r="L70" s="195"/>
      <c r="M70" s="195"/>
      <c r="N70" s="195"/>
      <c r="O70" s="195"/>
      <c r="P70" s="195"/>
      <c r="Q70" s="195"/>
      <c r="R70" s="195"/>
      <c r="S70" s="195"/>
      <c r="T70" s="195"/>
      <c r="U70" s="195"/>
      <c r="V70" s="210"/>
      <c r="W70" s="195"/>
      <c r="X70" s="199"/>
      <c r="Y70" s="195"/>
    </row>
    <row r="71" spans="2:25" x14ac:dyDescent="0.3">
      <c r="B71" s="195"/>
      <c r="C71" s="200" t="s">
        <v>367</v>
      </c>
      <c r="D71" s="195"/>
      <c r="E71" s="195"/>
      <c r="F71" s="195"/>
      <c r="G71" s="195" t="s">
        <v>372</v>
      </c>
      <c r="H71" s="195"/>
      <c r="I71" s="195"/>
      <c r="J71" s="195"/>
      <c r="K71" s="195"/>
      <c r="L71" s="195"/>
      <c r="M71" s="195"/>
      <c r="N71" s="195"/>
      <c r="O71" s="195"/>
      <c r="P71" s="195"/>
      <c r="Q71" s="195"/>
      <c r="R71" s="195"/>
      <c r="S71" s="195"/>
      <c r="T71" s="195"/>
      <c r="U71" s="195"/>
      <c r="V71" s="210"/>
      <c r="W71" s="195"/>
      <c r="X71" s="199"/>
      <c r="Y71" s="195"/>
    </row>
    <row r="72" spans="2:25" x14ac:dyDescent="0.3">
      <c r="B72" s="195"/>
      <c r="C72" s="199"/>
      <c r="D72" s="195"/>
      <c r="E72" s="195"/>
      <c r="F72" s="195"/>
      <c r="G72" s="195"/>
      <c r="H72" s="195"/>
      <c r="I72" s="195"/>
      <c r="J72" s="195"/>
      <c r="K72" s="195"/>
      <c r="L72" s="195"/>
      <c r="M72" s="195"/>
      <c r="N72" s="195"/>
      <c r="O72" s="195"/>
      <c r="P72" s="195"/>
      <c r="Q72" s="195"/>
      <c r="R72" s="195"/>
      <c r="S72" s="195"/>
      <c r="T72" s="195"/>
      <c r="U72" s="195"/>
      <c r="V72" s="210"/>
      <c r="W72" s="195"/>
      <c r="X72" s="199"/>
      <c r="Y72" s="195"/>
    </row>
    <row r="73" spans="2:25" x14ac:dyDescent="0.3">
      <c r="B73" s="195"/>
      <c r="C73" s="200" t="s">
        <v>368</v>
      </c>
      <c r="D73" s="195"/>
      <c r="E73" s="195"/>
      <c r="F73" s="195"/>
      <c r="G73" s="195" t="s">
        <v>369</v>
      </c>
      <c r="H73" s="195"/>
      <c r="I73" s="195"/>
      <c r="J73" s="195"/>
      <c r="K73" s="195"/>
      <c r="L73" s="195"/>
      <c r="M73" s="195"/>
      <c r="N73" s="195"/>
      <c r="O73" s="195"/>
      <c r="P73" s="195"/>
      <c r="Q73" s="195"/>
      <c r="R73" s="195"/>
      <c r="S73" s="195"/>
      <c r="T73" s="195"/>
      <c r="U73" s="195"/>
      <c r="V73" s="210"/>
      <c r="W73" s="195"/>
      <c r="X73" s="199"/>
      <c r="Y73" s="195"/>
    </row>
    <row r="74" spans="2:25" x14ac:dyDescent="0.3">
      <c r="B74" s="195"/>
      <c r="C74" s="199"/>
      <c r="D74" s="195"/>
      <c r="E74" s="195"/>
      <c r="F74" s="195"/>
      <c r="G74" s="195"/>
      <c r="H74" s="195"/>
      <c r="I74" s="195"/>
      <c r="J74" s="195"/>
      <c r="K74" s="195"/>
      <c r="L74" s="195"/>
      <c r="M74" s="195"/>
      <c r="N74" s="195"/>
      <c r="O74" s="195"/>
      <c r="P74" s="195"/>
      <c r="Q74" s="195"/>
      <c r="R74" s="195"/>
      <c r="S74" s="195"/>
      <c r="T74" s="195"/>
      <c r="U74" s="195"/>
      <c r="V74" s="210"/>
      <c r="W74" s="195"/>
      <c r="X74" s="199"/>
      <c r="Y74" s="195"/>
    </row>
    <row r="75" spans="2:25" x14ac:dyDescent="0.3">
      <c r="B75" s="195"/>
      <c r="C75" s="200" t="s">
        <v>370</v>
      </c>
      <c r="D75" s="195"/>
      <c r="E75" s="195"/>
      <c r="F75" s="195"/>
      <c r="G75" s="195" t="s">
        <v>371</v>
      </c>
      <c r="H75" s="195"/>
      <c r="I75" s="195"/>
      <c r="J75" s="195"/>
      <c r="K75" s="195"/>
      <c r="L75" s="195"/>
      <c r="M75" s="195"/>
      <c r="N75" s="195"/>
      <c r="O75" s="195"/>
      <c r="P75" s="195"/>
      <c r="Q75" s="195"/>
      <c r="R75" s="195"/>
      <c r="S75" s="195"/>
      <c r="T75" s="195"/>
      <c r="U75" s="195"/>
      <c r="V75" s="210"/>
      <c r="W75" s="195"/>
      <c r="X75" s="199"/>
      <c r="Y75" s="195"/>
    </row>
    <row r="76" spans="2:25" x14ac:dyDescent="0.3">
      <c r="B76" s="195"/>
      <c r="C76" s="199"/>
      <c r="D76" s="195"/>
      <c r="E76" s="195"/>
      <c r="F76" s="195"/>
      <c r="G76" s="195"/>
      <c r="H76" s="195"/>
      <c r="I76" s="195"/>
      <c r="J76" s="195"/>
      <c r="K76" s="195"/>
      <c r="L76" s="195"/>
      <c r="M76" s="195"/>
      <c r="N76" s="195"/>
      <c r="O76" s="195"/>
      <c r="P76" s="195"/>
      <c r="Q76" s="195"/>
      <c r="R76" s="195"/>
      <c r="S76" s="195"/>
      <c r="T76" s="195"/>
      <c r="U76" s="195"/>
      <c r="V76" s="210"/>
      <c r="W76" s="195"/>
      <c r="X76" s="199"/>
      <c r="Y76" s="195"/>
    </row>
    <row r="77" spans="2:25" x14ac:dyDescent="0.3">
      <c r="B77" s="195"/>
      <c r="C77" s="199" t="s">
        <v>373</v>
      </c>
      <c r="D77" s="195"/>
      <c r="E77" s="195"/>
      <c r="F77" s="195"/>
      <c r="G77" s="195"/>
      <c r="H77" s="195"/>
      <c r="I77" s="195"/>
      <c r="J77" s="195"/>
      <c r="K77" s="195"/>
      <c r="L77" s="195"/>
      <c r="M77" s="195"/>
      <c r="N77" s="195"/>
      <c r="O77" s="195"/>
      <c r="P77" s="195"/>
      <c r="Q77" s="195"/>
      <c r="R77" s="195"/>
      <c r="S77" s="195"/>
      <c r="T77" s="195"/>
      <c r="U77" s="195"/>
      <c r="V77" s="195"/>
      <c r="W77" s="195"/>
      <c r="X77" s="199"/>
      <c r="Y77" s="195"/>
    </row>
    <row r="78" spans="2:25" x14ac:dyDescent="0.3">
      <c r="B78" s="195"/>
      <c r="C78" s="213" t="s">
        <v>18</v>
      </c>
      <c r="D78" s="213"/>
      <c r="E78" s="213"/>
      <c r="F78" s="195"/>
      <c r="G78" s="195" t="s">
        <v>374</v>
      </c>
      <c r="H78" s="195"/>
      <c r="I78" s="195"/>
      <c r="J78" s="195"/>
      <c r="K78" s="195"/>
      <c r="L78" s="195"/>
      <c r="M78" s="195"/>
      <c r="N78" s="195"/>
      <c r="O78" s="195"/>
      <c r="P78" s="195"/>
      <c r="Q78" s="195"/>
      <c r="R78" s="195"/>
      <c r="S78" s="195"/>
      <c r="T78" s="195"/>
      <c r="U78" s="195"/>
      <c r="V78" s="195"/>
      <c r="W78" s="195"/>
      <c r="X78" s="199"/>
      <c r="Y78" s="195"/>
    </row>
    <row r="79" spans="2:25" x14ac:dyDescent="0.3">
      <c r="B79" s="195"/>
      <c r="C79" s="214" t="s">
        <v>375</v>
      </c>
      <c r="D79" s="214"/>
      <c r="E79" s="214"/>
      <c r="F79" s="195"/>
      <c r="G79" s="195" t="s">
        <v>421</v>
      </c>
      <c r="H79" s="195"/>
      <c r="I79" s="195"/>
      <c r="J79" s="195"/>
      <c r="K79" s="195"/>
      <c r="L79" s="195"/>
      <c r="M79" s="195"/>
      <c r="N79" s="195"/>
      <c r="O79" s="195"/>
      <c r="P79" s="195"/>
      <c r="Q79" s="195"/>
      <c r="R79" s="195"/>
      <c r="S79" s="195"/>
      <c r="T79" s="195"/>
      <c r="U79" s="195"/>
      <c r="V79" s="195"/>
      <c r="W79" s="195"/>
      <c r="X79" s="199"/>
      <c r="Y79" s="195"/>
    </row>
    <row r="80" spans="2:25" x14ac:dyDescent="0.3">
      <c r="B80" s="195"/>
      <c r="C80" s="195"/>
      <c r="D80" s="195"/>
      <c r="E80" s="195"/>
      <c r="F80" s="195"/>
      <c r="G80" s="195"/>
      <c r="H80" s="195"/>
      <c r="I80" s="195"/>
      <c r="J80" s="195"/>
      <c r="K80" s="195"/>
      <c r="L80" s="195"/>
      <c r="M80" s="195"/>
      <c r="N80" s="195"/>
      <c r="O80" s="195"/>
      <c r="P80" s="195"/>
      <c r="Q80" s="195"/>
      <c r="R80" s="195"/>
      <c r="S80" s="195"/>
      <c r="T80" s="195"/>
      <c r="U80" s="195"/>
      <c r="V80" s="210"/>
      <c r="W80" s="195"/>
      <c r="X80" s="199"/>
      <c r="Y80" s="195"/>
    </row>
    <row r="81" spans="2:25" x14ac:dyDescent="0.3">
      <c r="B81" s="195"/>
      <c r="C81" s="566" t="s">
        <v>376</v>
      </c>
      <c r="D81" s="566"/>
      <c r="E81" s="566"/>
      <c r="F81" s="195"/>
      <c r="G81" s="195" t="s">
        <v>422</v>
      </c>
      <c r="H81" s="195"/>
      <c r="I81" s="195"/>
      <c r="J81" s="195"/>
      <c r="K81" s="195"/>
      <c r="L81" s="195"/>
      <c r="M81" s="195"/>
      <c r="N81" s="195"/>
      <c r="O81" s="195"/>
      <c r="P81" s="195"/>
      <c r="Q81" s="195"/>
      <c r="R81" s="195"/>
      <c r="S81" s="195"/>
      <c r="T81" s="195"/>
      <c r="U81" s="195"/>
      <c r="V81" s="195"/>
      <c r="W81" s="195"/>
      <c r="X81" s="199"/>
      <c r="Y81" s="195"/>
    </row>
    <row r="82" spans="2:25" x14ac:dyDescent="0.3">
      <c r="B82" s="195"/>
      <c r="C82" s="566" t="s">
        <v>377</v>
      </c>
      <c r="D82" s="566"/>
      <c r="E82" s="566"/>
      <c r="F82" s="195"/>
      <c r="G82" s="195" t="s">
        <v>423</v>
      </c>
      <c r="H82" s="195"/>
      <c r="I82" s="195"/>
      <c r="J82" s="195"/>
      <c r="K82" s="195"/>
      <c r="L82" s="195"/>
      <c r="M82" s="195"/>
      <c r="N82" s="195"/>
      <c r="O82" s="195"/>
      <c r="P82" s="195"/>
      <c r="Q82" s="195"/>
      <c r="R82" s="195"/>
      <c r="S82" s="195"/>
      <c r="T82" s="195"/>
      <c r="U82" s="195"/>
      <c r="V82" s="195"/>
      <c r="W82" s="195"/>
      <c r="X82" s="199"/>
      <c r="Y82" s="195"/>
    </row>
    <row r="83" spans="2:25" x14ac:dyDescent="0.3">
      <c r="B83" s="195"/>
      <c r="C83" s="215" t="s">
        <v>378</v>
      </c>
      <c r="D83" s="185"/>
      <c r="E83" s="185"/>
      <c r="F83" s="195"/>
      <c r="G83" s="195" t="s">
        <v>379</v>
      </c>
      <c r="H83" s="195"/>
      <c r="I83" s="195"/>
      <c r="J83" s="195"/>
      <c r="K83" s="195"/>
      <c r="L83" s="195"/>
      <c r="M83" s="195"/>
      <c r="N83" s="195"/>
      <c r="O83" s="195"/>
      <c r="P83" s="195"/>
      <c r="Q83" s="195"/>
      <c r="R83" s="195"/>
      <c r="S83" s="195"/>
      <c r="T83" s="195"/>
      <c r="U83" s="195"/>
      <c r="V83" s="195"/>
      <c r="W83" s="195"/>
      <c r="X83" s="199"/>
      <c r="Y83" s="195"/>
    </row>
    <row r="84" spans="2:25" x14ac:dyDescent="0.3">
      <c r="B84" s="195"/>
      <c r="C84" s="195"/>
      <c r="D84" s="195"/>
      <c r="E84" s="195"/>
      <c r="F84" s="195"/>
      <c r="G84" s="195"/>
      <c r="H84" s="195"/>
      <c r="I84" s="195"/>
      <c r="J84" s="195"/>
      <c r="K84" s="195"/>
      <c r="L84" s="195"/>
      <c r="M84" s="195"/>
      <c r="N84" s="195"/>
      <c r="O84" s="195"/>
      <c r="P84" s="195"/>
      <c r="Q84" s="195"/>
      <c r="R84" s="195"/>
      <c r="S84" s="195"/>
      <c r="T84" s="195"/>
      <c r="U84" s="195"/>
      <c r="V84" s="195"/>
      <c r="W84" s="195"/>
      <c r="X84" s="195"/>
      <c r="Y84" s="195"/>
    </row>
    <row r="85" spans="2:25" x14ac:dyDescent="0.3">
      <c r="B85" s="195"/>
      <c r="C85" s="195" t="s">
        <v>380</v>
      </c>
      <c r="D85" s="195"/>
      <c r="E85" s="195"/>
      <c r="F85" s="195"/>
      <c r="G85" s="195"/>
      <c r="H85" s="195"/>
      <c r="I85" s="195"/>
      <c r="J85" s="195"/>
      <c r="K85" s="195"/>
      <c r="L85" s="195"/>
      <c r="M85" s="195"/>
      <c r="N85" s="195"/>
      <c r="O85" s="195"/>
      <c r="P85" s="195"/>
      <c r="Q85" s="195"/>
      <c r="R85" s="195"/>
      <c r="S85" s="195"/>
      <c r="T85" s="195"/>
      <c r="U85" s="195"/>
      <c r="V85" s="195"/>
      <c r="W85" s="195"/>
      <c r="X85" s="195"/>
      <c r="Y85" s="195"/>
    </row>
    <row r="86" spans="2:25" x14ac:dyDescent="0.3">
      <c r="B86" s="195"/>
      <c r="C86" s="195" t="s">
        <v>431</v>
      </c>
      <c r="D86" s="195"/>
      <c r="E86" s="195"/>
      <c r="F86" s="195"/>
      <c r="G86" s="195"/>
      <c r="H86" s="195"/>
      <c r="I86" s="195"/>
      <c r="J86" s="195"/>
      <c r="K86" s="195"/>
      <c r="L86" s="195"/>
      <c r="M86" s="195"/>
      <c r="N86" s="195"/>
      <c r="O86" s="195"/>
      <c r="P86" s="195"/>
      <c r="Q86" s="195"/>
      <c r="R86" s="195"/>
      <c r="S86" s="195"/>
      <c r="T86" s="195"/>
      <c r="U86" s="195"/>
      <c r="V86" s="195"/>
      <c r="W86" s="195"/>
      <c r="X86" s="195"/>
      <c r="Y86" s="195"/>
    </row>
    <row r="87" spans="2:25" x14ac:dyDescent="0.3">
      <c r="B87" s="195"/>
      <c r="C87" s="195"/>
      <c r="D87" s="195" t="s">
        <v>381</v>
      </c>
      <c r="E87" s="195" t="s">
        <v>382</v>
      </c>
      <c r="F87" s="195"/>
      <c r="G87" s="195"/>
      <c r="H87" s="195"/>
      <c r="I87" s="195"/>
      <c r="J87" s="195"/>
      <c r="K87" s="195"/>
      <c r="L87" s="195"/>
      <c r="M87" s="195"/>
      <c r="N87" s="195"/>
      <c r="O87" s="195"/>
      <c r="P87" s="195"/>
      <c r="Q87" s="195"/>
      <c r="R87" s="195"/>
      <c r="S87" s="195"/>
      <c r="T87" s="195"/>
      <c r="U87" s="195"/>
      <c r="V87" s="195"/>
      <c r="W87" s="195"/>
      <c r="X87" s="195"/>
      <c r="Y87" s="195"/>
    </row>
    <row r="88" spans="2:25" x14ac:dyDescent="0.3">
      <c r="B88" s="195"/>
      <c r="C88" s="195"/>
      <c r="D88" s="136"/>
      <c r="E88" s="172" t="s">
        <v>430</v>
      </c>
      <c r="F88" s="195"/>
      <c r="G88" s="195"/>
      <c r="H88" s="195"/>
      <c r="I88" s="195"/>
      <c r="J88" s="195"/>
      <c r="K88" s="195"/>
      <c r="L88" s="195"/>
      <c r="M88" s="195"/>
      <c r="N88" s="195"/>
      <c r="O88" s="195"/>
      <c r="P88" s="195"/>
      <c r="Q88" s="195"/>
      <c r="R88" s="195"/>
      <c r="S88" s="195"/>
      <c r="T88" s="195"/>
      <c r="U88" s="195"/>
      <c r="V88" s="195"/>
      <c r="W88" s="195"/>
      <c r="X88" s="195"/>
      <c r="Y88" s="195"/>
    </row>
    <row r="89" spans="2:25" x14ac:dyDescent="0.3">
      <c r="B89" s="136"/>
      <c r="C89" s="216"/>
      <c r="D89" s="195"/>
      <c r="E89" s="195"/>
      <c r="F89" s="195"/>
      <c r="G89" s="195"/>
      <c r="H89" s="195"/>
      <c r="I89" s="195"/>
      <c r="J89" s="195"/>
      <c r="K89" s="195"/>
      <c r="L89" s="195"/>
      <c r="M89" s="195"/>
      <c r="N89" s="195"/>
      <c r="O89" s="195"/>
      <c r="P89" s="195"/>
      <c r="Q89" s="195"/>
      <c r="R89" s="195"/>
      <c r="S89" s="195"/>
      <c r="T89" s="195"/>
      <c r="U89" s="195"/>
      <c r="V89" s="195"/>
      <c r="W89" s="195"/>
      <c r="X89" s="195"/>
      <c r="Y89" s="195"/>
    </row>
    <row r="90" spans="2:25" x14ac:dyDescent="0.3">
      <c r="B90" s="136"/>
      <c r="C90" s="172" t="s">
        <v>424</v>
      </c>
      <c r="D90" s="195"/>
      <c r="E90" s="195"/>
      <c r="F90" s="195"/>
      <c r="G90" s="195"/>
      <c r="H90" s="195"/>
      <c r="I90" s="195"/>
      <c r="J90" s="195"/>
      <c r="K90" s="195"/>
      <c r="L90" s="195"/>
      <c r="M90" s="195"/>
      <c r="N90" s="195"/>
      <c r="O90" s="195"/>
      <c r="P90" s="195"/>
      <c r="Q90" s="195"/>
      <c r="R90" s="195"/>
      <c r="S90" s="195"/>
      <c r="T90" s="195"/>
      <c r="U90" s="195"/>
      <c r="V90" s="195"/>
      <c r="W90" s="195"/>
      <c r="X90" s="195"/>
      <c r="Y90" s="195"/>
    </row>
    <row r="91" spans="2:25" x14ac:dyDescent="0.3">
      <c r="B91" s="195"/>
      <c r="C91" s="195"/>
      <c r="D91" s="195"/>
      <c r="E91" s="195"/>
      <c r="F91" s="195"/>
      <c r="G91" s="195"/>
      <c r="H91" s="195"/>
      <c r="I91" s="195"/>
      <c r="J91" s="195"/>
      <c r="K91" s="195"/>
      <c r="L91" s="195"/>
      <c r="M91" s="195"/>
      <c r="N91" s="195"/>
      <c r="O91" s="195"/>
      <c r="P91" s="195"/>
      <c r="Q91" s="195"/>
      <c r="R91" s="195"/>
      <c r="S91" s="195"/>
      <c r="T91" s="195"/>
      <c r="U91" s="195"/>
      <c r="V91" s="195"/>
      <c r="W91" s="195"/>
      <c r="X91" s="195"/>
      <c r="Y91" s="195"/>
    </row>
    <row r="92" spans="2:25" x14ac:dyDescent="0.3">
      <c r="B92" s="195"/>
      <c r="C92" s="195"/>
      <c r="D92" s="195"/>
      <c r="E92" s="195"/>
      <c r="F92" s="195"/>
      <c r="G92" s="195"/>
      <c r="H92" s="195"/>
      <c r="I92" s="195"/>
      <c r="J92" s="195"/>
      <c r="K92" s="195"/>
      <c r="L92" s="195"/>
      <c r="M92" s="195"/>
      <c r="N92" s="195"/>
      <c r="O92" s="195"/>
      <c r="P92" s="195"/>
      <c r="Q92" s="195"/>
      <c r="R92" s="195"/>
      <c r="S92" s="195"/>
      <c r="T92" s="195"/>
      <c r="U92" s="195"/>
      <c r="V92" s="195"/>
      <c r="W92" s="195"/>
      <c r="X92" s="195"/>
      <c r="Y92" s="195"/>
    </row>
    <row r="93" spans="2:25" x14ac:dyDescent="0.3">
      <c r="B93" s="195"/>
      <c r="C93" s="201" t="s">
        <v>386</v>
      </c>
      <c r="D93" s="195"/>
      <c r="E93" s="195"/>
      <c r="F93" s="195"/>
      <c r="G93" s="195"/>
      <c r="H93" s="195"/>
      <c r="I93" s="195"/>
      <c r="J93" s="195"/>
      <c r="K93" s="195"/>
      <c r="L93" s="195"/>
      <c r="M93" s="195"/>
      <c r="N93" s="195"/>
      <c r="O93" s="195"/>
      <c r="P93" s="195"/>
      <c r="Q93" s="195"/>
      <c r="R93" s="195"/>
      <c r="S93" s="195"/>
      <c r="T93" s="195"/>
      <c r="U93" s="195"/>
      <c r="V93" s="195"/>
      <c r="W93" s="195"/>
      <c r="X93" s="195"/>
      <c r="Y93" s="195"/>
    </row>
    <row r="94" spans="2:25" x14ac:dyDescent="0.3">
      <c r="B94" s="195"/>
      <c r="C94" s="195" t="s">
        <v>387</v>
      </c>
      <c r="D94" s="195"/>
      <c r="E94" s="195"/>
      <c r="F94" s="195"/>
      <c r="G94" s="195"/>
      <c r="H94" s="195"/>
      <c r="I94" s="195"/>
      <c r="J94" s="195"/>
      <c r="K94" s="195"/>
      <c r="L94" s="195"/>
      <c r="M94" s="195"/>
      <c r="N94" s="195"/>
      <c r="O94" s="195"/>
      <c r="P94" s="195"/>
      <c r="Q94" s="195"/>
      <c r="R94" s="195"/>
      <c r="S94" s="195"/>
      <c r="T94" s="195"/>
      <c r="U94" s="195"/>
      <c r="V94" s="195"/>
      <c r="W94" s="195"/>
      <c r="X94" s="195"/>
      <c r="Y94" s="195"/>
    </row>
    <row r="95" spans="2:25" x14ac:dyDescent="0.3">
      <c r="B95" s="195"/>
      <c r="C95" s="200" t="s">
        <v>388</v>
      </c>
      <c r="D95" s="195"/>
      <c r="E95" s="195"/>
      <c r="F95" s="195"/>
      <c r="G95" s="195"/>
      <c r="H95" s="195"/>
      <c r="I95" s="195"/>
      <c r="J95" s="195"/>
      <c r="K95" s="195"/>
      <c r="L95" s="195"/>
      <c r="M95" s="195"/>
      <c r="N95" s="195"/>
      <c r="O95" s="195"/>
      <c r="P95" s="195"/>
      <c r="Q95" s="195"/>
      <c r="R95" s="195"/>
      <c r="S95" s="195"/>
      <c r="T95" s="195"/>
      <c r="U95" s="195"/>
      <c r="V95" s="195"/>
      <c r="W95" s="195"/>
      <c r="X95" s="195"/>
      <c r="Y95" s="195"/>
    </row>
    <row r="96" spans="2:25" x14ac:dyDescent="0.3">
      <c r="B96" s="195"/>
      <c r="C96" s="200" t="s">
        <v>328</v>
      </c>
      <c r="D96" s="195"/>
      <c r="E96" s="195"/>
      <c r="F96" s="195"/>
      <c r="G96" s="195"/>
      <c r="H96" s="195"/>
      <c r="I96" s="195"/>
      <c r="J96" s="195"/>
      <c r="K96" s="195"/>
      <c r="L96" s="195"/>
      <c r="M96" s="195"/>
      <c r="N96" s="195"/>
      <c r="O96" s="195"/>
      <c r="P96" s="195"/>
      <c r="Q96" s="195"/>
      <c r="R96" s="195"/>
      <c r="S96" s="195"/>
      <c r="T96" s="195"/>
      <c r="U96" s="195"/>
      <c r="V96" s="195"/>
      <c r="W96" s="195"/>
      <c r="X96" s="195"/>
      <c r="Y96" s="195"/>
    </row>
    <row r="97" spans="2:25" x14ac:dyDescent="0.3">
      <c r="B97" s="195"/>
      <c r="C97" s="200" t="s">
        <v>329</v>
      </c>
      <c r="D97" s="195"/>
      <c r="E97" s="195"/>
      <c r="F97" s="195"/>
      <c r="G97" s="195"/>
      <c r="H97" s="195"/>
      <c r="I97" s="195"/>
      <c r="J97" s="195"/>
      <c r="K97" s="195"/>
      <c r="L97" s="195"/>
      <c r="M97" s="195"/>
      <c r="N97" s="195"/>
      <c r="O97" s="195"/>
      <c r="P97" s="195"/>
      <c r="Q97" s="195"/>
      <c r="R97" s="195"/>
      <c r="S97" s="195"/>
      <c r="T97" s="195"/>
      <c r="U97" s="195"/>
      <c r="V97" s="195"/>
      <c r="W97" s="195"/>
      <c r="X97" s="195"/>
      <c r="Y97" s="195"/>
    </row>
    <row r="98" spans="2:25" x14ac:dyDescent="0.3">
      <c r="B98" s="195"/>
      <c r="C98" s="200" t="s">
        <v>331</v>
      </c>
      <c r="D98" s="195"/>
      <c r="E98" s="195"/>
      <c r="F98" s="195"/>
      <c r="G98" s="195"/>
      <c r="H98" s="195"/>
      <c r="I98" s="195"/>
      <c r="J98" s="195"/>
      <c r="K98" s="195"/>
      <c r="L98" s="195"/>
      <c r="M98" s="195"/>
      <c r="N98" s="195"/>
      <c r="O98" s="195"/>
      <c r="P98" s="195"/>
      <c r="Q98" s="195"/>
      <c r="R98" s="195"/>
      <c r="S98" s="195"/>
      <c r="T98" s="195"/>
      <c r="U98" s="195"/>
      <c r="V98" s="195"/>
      <c r="W98" s="195"/>
      <c r="X98" s="195"/>
      <c r="Y98" s="195"/>
    </row>
    <row r="99" spans="2:25" x14ac:dyDescent="0.3">
      <c r="B99" s="195"/>
      <c r="C99" s="195"/>
      <c r="D99" s="195"/>
      <c r="E99" s="195"/>
      <c r="F99" s="195"/>
      <c r="G99" s="195"/>
      <c r="H99" s="195"/>
      <c r="I99" s="195"/>
      <c r="J99" s="195"/>
      <c r="K99" s="195"/>
      <c r="L99" s="195"/>
      <c r="M99" s="195"/>
      <c r="N99" s="195"/>
      <c r="O99" s="195"/>
      <c r="P99" s="195"/>
      <c r="Q99" s="195"/>
      <c r="R99" s="195"/>
      <c r="S99" s="195"/>
      <c r="T99" s="195"/>
      <c r="U99" s="195"/>
      <c r="V99" s="195"/>
      <c r="W99" s="195"/>
      <c r="X99" s="195"/>
      <c r="Y99" s="195"/>
    </row>
    <row r="100" spans="2:25" x14ac:dyDescent="0.3">
      <c r="B100" s="195"/>
      <c r="C100" s="163"/>
      <c r="D100" s="195" t="s">
        <v>389</v>
      </c>
      <c r="E100" s="195"/>
      <c r="F100" s="195"/>
      <c r="G100" s="195"/>
      <c r="H100" s="195"/>
      <c r="I100" s="195"/>
      <c r="J100" s="195"/>
      <c r="K100" s="195"/>
      <c r="L100" s="195"/>
      <c r="M100" s="195"/>
      <c r="N100" s="195"/>
      <c r="O100" s="195"/>
      <c r="P100" s="195"/>
      <c r="Q100" s="195"/>
      <c r="R100" s="195"/>
      <c r="S100" s="195"/>
      <c r="T100" s="195"/>
      <c r="U100" s="195"/>
      <c r="V100" s="195"/>
      <c r="W100" s="195"/>
      <c r="X100" s="195"/>
      <c r="Y100" s="195"/>
    </row>
    <row r="101" spans="2:25" x14ac:dyDescent="0.3">
      <c r="B101" s="195"/>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row>
    <row r="102" spans="2:25" x14ac:dyDescent="0.3">
      <c r="B102" s="195"/>
      <c r="C102" s="212"/>
      <c r="D102" s="195" t="s">
        <v>390</v>
      </c>
      <c r="E102" s="195"/>
      <c r="F102" s="195"/>
      <c r="G102" s="195"/>
      <c r="H102" s="195"/>
      <c r="I102" s="195"/>
      <c r="J102" s="195"/>
      <c r="K102" s="195"/>
      <c r="L102" s="195"/>
      <c r="M102" s="195"/>
      <c r="N102" s="195"/>
      <c r="O102" s="195"/>
      <c r="P102" s="195"/>
      <c r="Q102" s="195"/>
      <c r="R102" s="195"/>
      <c r="S102" s="195"/>
      <c r="T102" s="195"/>
      <c r="U102" s="195"/>
      <c r="V102" s="195"/>
      <c r="W102" s="195"/>
      <c r="X102" s="195"/>
      <c r="Y102" s="195"/>
    </row>
    <row r="103" spans="2:25" x14ac:dyDescent="0.3">
      <c r="B103" s="195"/>
      <c r="C103" s="195"/>
      <c r="D103" s="195"/>
      <c r="E103" s="195"/>
      <c r="F103" s="195"/>
      <c r="G103" s="195"/>
      <c r="H103" s="195"/>
      <c r="I103" s="195"/>
      <c r="J103" s="195"/>
      <c r="K103" s="195"/>
      <c r="L103" s="195"/>
      <c r="M103" s="195"/>
      <c r="N103" s="195"/>
      <c r="O103" s="195"/>
      <c r="P103" s="195"/>
      <c r="Q103" s="195"/>
      <c r="R103" s="195"/>
      <c r="S103" s="195"/>
      <c r="T103" s="195"/>
      <c r="U103" s="195"/>
      <c r="V103" s="195"/>
      <c r="W103" s="195"/>
      <c r="X103" s="195"/>
      <c r="Y103" s="195"/>
    </row>
    <row r="104" spans="2:25" s="170" customFormat="1" x14ac:dyDescent="0.3">
      <c r="B104" s="136"/>
      <c r="C104" s="136"/>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row>
    <row r="105" spans="2:25" s="170" customFormat="1" x14ac:dyDescent="0.3"/>
  </sheetData>
  <dataConsolidate link="1"/>
  <mergeCells count="6">
    <mergeCell ref="C81:E81"/>
    <mergeCell ref="C82:E82"/>
    <mergeCell ref="C48:F48"/>
    <mergeCell ref="C2:Y3"/>
    <mergeCell ref="C35:F36"/>
    <mergeCell ref="C38:F40"/>
  </mergeCells>
  <conditionalFormatting sqref="C100">
    <cfRule type="containsBlanks" dxfId="540" priority="1">
      <formula>LEN(TRIM(C100))=0</formula>
    </cfRule>
  </conditionalFormatting>
  <pageMargins left="0.7" right="0.7" top="0.75" bottom="0.75" header="0.3" footer="0.3"/>
  <pageSetup paperSize="9" orientation="portrait" horizontalDpi="360" verticalDpi="360" r:id="rId1"/>
  <headerFooter>
    <oddFooter>&amp;LFHP2X63PFRYJ-846150512-58</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B10D4-4804-44D8-A8F7-AEE42C17E7C8}">
  <sheetPr codeName="Sheet20"/>
  <dimension ref="A1:Z47"/>
  <sheetViews>
    <sheetView workbookViewId="0"/>
  </sheetViews>
  <sheetFormatPr defaultColWidth="8.88671875" defaultRowHeight="14.4" x14ac:dyDescent="0.3"/>
  <cols>
    <col min="1" max="1" width="2.88671875" style="1" customWidth="1"/>
    <col min="2" max="2" width="55.44140625" style="1" bestFit="1" customWidth="1"/>
    <col min="3" max="3" width="57.88671875" style="1" bestFit="1" customWidth="1"/>
    <col min="4" max="4" width="56.109375" style="1" bestFit="1" customWidth="1"/>
    <col min="5" max="13" width="56.109375" style="1" customWidth="1"/>
    <col min="14" max="14" width="61.44140625" style="1" bestFit="1" customWidth="1"/>
    <col min="15" max="15" width="60.109375" style="1" bestFit="1" customWidth="1"/>
    <col min="16" max="16" width="65.109375" style="1" bestFit="1" customWidth="1"/>
    <col min="17" max="17" width="10.88671875" style="1" bestFit="1" customWidth="1"/>
    <col min="18" max="18" width="49.109375" style="1" bestFit="1" customWidth="1"/>
    <col min="19" max="19" width="8.88671875" style="1" customWidth="1"/>
    <col min="20" max="16384" width="8.88671875" style="1"/>
  </cols>
  <sheetData>
    <row r="1" spans="1:18" ht="14.4" customHeight="1" x14ac:dyDescent="0.3">
      <c r="B1" s="25"/>
      <c r="C1" s="25"/>
      <c r="D1" s="25"/>
      <c r="E1" s="25"/>
      <c r="F1" s="25"/>
      <c r="G1" s="25"/>
      <c r="H1" s="25"/>
      <c r="I1" s="25"/>
      <c r="J1" s="25"/>
      <c r="K1" s="25"/>
      <c r="L1" s="25"/>
      <c r="M1" s="25"/>
      <c r="N1" s="25"/>
      <c r="O1" s="25"/>
      <c r="P1" s="25"/>
      <c r="Q1" s="21"/>
      <c r="R1" s="21"/>
    </row>
    <row r="2" spans="1:18" ht="21" x14ac:dyDescent="0.3">
      <c r="A2" s="24"/>
      <c r="B2" s="693" t="s">
        <v>36</v>
      </c>
      <c r="C2" s="693"/>
      <c r="D2" s="693"/>
      <c r="E2" s="693"/>
      <c r="F2" s="693"/>
      <c r="G2" s="693"/>
      <c r="H2" s="693"/>
      <c r="I2" s="693"/>
      <c r="J2" s="693"/>
      <c r="K2" s="693"/>
      <c r="L2" s="693"/>
      <c r="M2" s="693"/>
      <c r="N2" s="693"/>
      <c r="O2" s="693"/>
      <c r="P2" s="693"/>
      <c r="Q2" s="21"/>
      <c r="R2" s="21"/>
    </row>
    <row r="3" spans="1:18" ht="23.4" customHeight="1" x14ac:dyDescent="0.3">
      <c r="A3" s="24"/>
      <c r="B3" s="693"/>
      <c r="C3" s="693"/>
      <c r="D3" s="693"/>
      <c r="E3" s="693"/>
      <c r="F3" s="693"/>
      <c r="G3" s="693"/>
      <c r="H3" s="693"/>
      <c r="I3" s="693"/>
      <c r="J3" s="693"/>
      <c r="K3" s="693"/>
      <c r="L3" s="693"/>
      <c r="M3" s="693"/>
      <c r="N3" s="693"/>
      <c r="O3" s="693"/>
      <c r="P3" s="693"/>
    </row>
    <row r="4" spans="1:18" ht="23.4" customHeight="1" x14ac:dyDescent="0.3">
      <c r="A4" s="19"/>
      <c r="B4" s="22"/>
      <c r="C4" s="19"/>
      <c r="D4" s="19"/>
      <c r="E4" s="19"/>
      <c r="F4" s="19"/>
      <c r="G4" s="19"/>
      <c r="H4" s="19"/>
      <c r="I4" s="19"/>
      <c r="J4" s="19"/>
      <c r="K4" s="19"/>
      <c r="L4" s="19"/>
      <c r="M4" s="19"/>
      <c r="N4" s="23"/>
      <c r="O4" s="23"/>
      <c r="P4" s="23"/>
    </row>
    <row r="5" spans="1:18" ht="23.4" customHeight="1" x14ac:dyDescent="0.3">
      <c r="A5" s="19"/>
      <c r="B5" s="22"/>
      <c r="C5" s="19"/>
      <c r="D5" s="19"/>
      <c r="E5" s="19"/>
      <c r="F5" s="19"/>
      <c r="G5" s="19"/>
      <c r="H5" s="19"/>
      <c r="I5" s="19"/>
      <c r="J5" s="19"/>
      <c r="K5" s="19"/>
      <c r="L5" s="19"/>
      <c r="M5" s="19"/>
      <c r="N5" s="23"/>
      <c r="O5" s="23"/>
      <c r="P5" s="23"/>
    </row>
    <row r="7" spans="1:18" ht="21" x14ac:dyDescent="0.4">
      <c r="B7" s="13" t="s">
        <v>15</v>
      </c>
    </row>
    <row r="8" spans="1:18" x14ac:dyDescent="0.3">
      <c r="A8" s="1" t="s">
        <v>16</v>
      </c>
      <c r="B8" s="14" t="s">
        <v>12</v>
      </c>
      <c r="C8" s="14"/>
      <c r="D8" s="14" t="s">
        <v>140</v>
      </c>
      <c r="E8" s="14" t="s">
        <v>144</v>
      </c>
      <c r="F8" s="14" t="s">
        <v>145</v>
      </c>
      <c r="G8" s="14" t="s">
        <v>192</v>
      </c>
      <c r="H8" s="14"/>
      <c r="I8" s="14"/>
      <c r="J8" s="14"/>
      <c r="K8" s="14"/>
      <c r="L8" s="14"/>
      <c r="M8" s="14"/>
      <c r="N8" s="14"/>
      <c r="O8" s="8"/>
      <c r="P8" s="8"/>
    </row>
    <row r="9" spans="1:18" x14ac:dyDescent="0.3">
      <c r="B9" s="15" t="s">
        <v>16</v>
      </c>
      <c r="C9" s="15" t="s">
        <v>16</v>
      </c>
      <c r="D9" s="12" t="s">
        <v>16</v>
      </c>
      <c r="E9" s="15" t="s">
        <v>16</v>
      </c>
      <c r="F9" s="15" t="s">
        <v>16</v>
      </c>
      <c r="G9" s="15" t="s">
        <v>16</v>
      </c>
      <c r="H9" s="15"/>
      <c r="I9" s="15"/>
      <c r="J9" s="15"/>
      <c r="K9" s="15"/>
      <c r="L9" s="15"/>
      <c r="M9" s="15"/>
      <c r="N9" s="15"/>
      <c r="O9" s="8"/>
      <c r="P9" s="8"/>
    </row>
    <row r="10" spans="1:18" ht="15.6" x14ac:dyDescent="0.3">
      <c r="B10" s="33" t="s">
        <v>69</v>
      </c>
      <c r="C10" s="46" t="s">
        <v>70</v>
      </c>
      <c r="D10" s="12" t="s">
        <v>99</v>
      </c>
      <c r="E10" s="46" t="s">
        <v>477</v>
      </c>
      <c r="F10" s="46" t="s">
        <v>146</v>
      </c>
      <c r="G10" s="46" t="s">
        <v>107</v>
      </c>
      <c r="H10" s="15"/>
      <c r="I10" s="15"/>
      <c r="J10" s="15"/>
      <c r="K10" s="15"/>
      <c r="L10" s="15"/>
      <c r="M10" s="15"/>
      <c r="N10" s="15"/>
      <c r="O10" s="8"/>
      <c r="P10" s="8"/>
    </row>
    <row r="11" spans="1:18" ht="15.6" x14ac:dyDescent="0.3">
      <c r="B11" s="33" t="s">
        <v>52</v>
      </c>
      <c r="C11" s="12" t="s">
        <v>71</v>
      </c>
      <c r="D11" s="12" t="s">
        <v>100</v>
      </c>
      <c r="E11" s="12" t="s">
        <v>511</v>
      </c>
      <c r="F11" s="12" t="s">
        <v>147</v>
      </c>
      <c r="G11" s="12" t="s">
        <v>108</v>
      </c>
      <c r="H11" s="12"/>
      <c r="I11" s="12"/>
      <c r="J11" s="12"/>
      <c r="K11" s="12"/>
      <c r="L11" s="12"/>
      <c r="M11" s="12"/>
      <c r="N11" s="12"/>
    </row>
    <row r="12" spans="1:18" ht="15.6" x14ac:dyDescent="0.3">
      <c r="B12" s="33" t="s">
        <v>53</v>
      </c>
      <c r="C12" s="12" t="s">
        <v>72</v>
      </c>
      <c r="D12" s="12" t="s">
        <v>101</v>
      </c>
      <c r="E12" s="12" t="s">
        <v>63</v>
      </c>
      <c r="F12" s="12" t="s">
        <v>148</v>
      </c>
      <c r="G12" s="12" t="s">
        <v>516</v>
      </c>
      <c r="H12" s="12"/>
      <c r="I12" s="12"/>
      <c r="J12" s="12"/>
      <c r="K12" s="12"/>
      <c r="L12" s="12"/>
      <c r="M12" s="12"/>
      <c r="N12" s="12"/>
    </row>
    <row r="13" spans="1:18" ht="15.6" x14ac:dyDescent="0.3">
      <c r="B13" s="33" t="s">
        <v>54</v>
      </c>
      <c r="C13" s="12" t="s">
        <v>73</v>
      </c>
      <c r="D13" s="12" t="s">
        <v>141</v>
      </c>
      <c r="E13" s="12" t="s">
        <v>512</v>
      </c>
      <c r="F13" s="12" t="s">
        <v>149</v>
      </c>
      <c r="G13" s="12" t="s">
        <v>517</v>
      </c>
      <c r="H13" s="12"/>
      <c r="I13" s="12"/>
      <c r="J13" s="12"/>
      <c r="K13" s="12"/>
      <c r="L13" s="12"/>
      <c r="M13" s="12"/>
      <c r="N13" s="12"/>
    </row>
    <row r="14" spans="1:18" ht="15.6" x14ac:dyDescent="0.3">
      <c r="B14" s="33" t="s">
        <v>55</v>
      </c>
      <c r="C14" s="12" t="s">
        <v>74</v>
      </c>
      <c r="D14" s="12" t="s">
        <v>142</v>
      </c>
      <c r="E14" s="12" t="s">
        <v>513</v>
      </c>
      <c r="F14" s="12"/>
      <c r="G14" s="12"/>
      <c r="H14" s="12"/>
      <c r="I14" s="12"/>
      <c r="J14" s="12"/>
      <c r="K14" s="12"/>
      <c r="L14" s="12"/>
      <c r="M14" s="12"/>
      <c r="N14" s="12"/>
    </row>
    <row r="15" spans="1:18" ht="15.6" x14ac:dyDescent="0.3">
      <c r="B15" s="33" t="s">
        <v>56</v>
      </c>
      <c r="C15" s="12" t="s">
        <v>75</v>
      </c>
      <c r="D15" s="12" t="s">
        <v>143</v>
      </c>
      <c r="E15" s="12" t="s">
        <v>514</v>
      </c>
      <c r="F15" s="12"/>
      <c r="G15" s="12"/>
      <c r="H15" s="12"/>
      <c r="I15" s="12"/>
      <c r="J15" s="12"/>
      <c r="K15" s="12"/>
      <c r="L15" s="12"/>
      <c r="M15" s="12"/>
      <c r="N15" s="12"/>
    </row>
    <row r="16" spans="1:18" ht="15.6" x14ac:dyDescent="0.3">
      <c r="B16" s="33" t="s">
        <v>57</v>
      </c>
      <c r="C16" s="12" t="s">
        <v>79</v>
      </c>
      <c r="D16" s="12"/>
      <c r="E16" s="12" t="s">
        <v>515</v>
      </c>
      <c r="F16" s="12"/>
      <c r="G16" s="12"/>
      <c r="H16" s="12"/>
      <c r="I16" s="12"/>
      <c r="J16" s="12"/>
      <c r="K16" s="12"/>
      <c r="L16" s="12"/>
      <c r="M16" s="12"/>
      <c r="N16" s="12"/>
    </row>
    <row r="17" spans="2:16" ht="15.6" x14ac:dyDescent="0.3">
      <c r="B17" s="33" t="s">
        <v>58</v>
      </c>
      <c r="C17" s="12"/>
      <c r="D17" s="12"/>
      <c r="E17" s="12" t="s">
        <v>497</v>
      </c>
      <c r="F17" s="12"/>
      <c r="G17" s="12"/>
      <c r="H17" s="12"/>
      <c r="I17" s="12"/>
      <c r="J17" s="12"/>
      <c r="K17" s="12"/>
      <c r="L17" s="12"/>
      <c r="M17" s="12"/>
      <c r="N17" s="12"/>
    </row>
    <row r="18" spans="2:16" ht="15.6" x14ac:dyDescent="0.3">
      <c r="B18" s="33" t="s">
        <v>59</v>
      </c>
      <c r="C18" s="12"/>
      <c r="D18" s="12"/>
      <c r="E18" s="12" t="s">
        <v>498</v>
      </c>
      <c r="F18" s="12"/>
      <c r="G18" s="12"/>
      <c r="H18" s="12"/>
      <c r="I18" s="12"/>
      <c r="J18" s="12"/>
      <c r="K18" s="12"/>
      <c r="L18" s="12"/>
      <c r="M18" s="12"/>
      <c r="N18" s="12"/>
    </row>
    <row r="19" spans="2:16" ht="15.6" x14ac:dyDescent="0.3">
      <c r="B19" s="33" t="s">
        <v>60</v>
      </c>
      <c r="C19" s="12"/>
      <c r="D19" s="12"/>
      <c r="E19" s="12" t="s">
        <v>499</v>
      </c>
      <c r="F19" s="12"/>
      <c r="G19" s="12"/>
      <c r="H19" s="12"/>
      <c r="I19" s="12"/>
      <c r="J19" s="12"/>
      <c r="K19" s="12"/>
      <c r="L19" s="12"/>
      <c r="M19" s="12"/>
      <c r="N19" s="12"/>
    </row>
    <row r="20" spans="2:16" ht="15.6" x14ac:dyDescent="0.3">
      <c r="B20" s="33" t="s">
        <v>61</v>
      </c>
      <c r="C20" s="12"/>
      <c r="D20" s="12"/>
      <c r="E20" s="12" t="s">
        <v>500</v>
      </c>
      <c r="F20" s="12"/>
      <c r="G20" s="12"/>
      <c r="H20" s="12"/>
      <c r="I20" s="12"/>
      <c r="J20" s="12"/>
      <c r="K20" s="12"/>
      <c r="L20" s="12"/>
      <c r="M20" s="12"/>
      <c r="N20" s="12"/>
    </row>
    <row r="21" spans="2:16" x14ac:dyDescent="0.3">
      <c r="B21" s="31" t="s">
        <v>62</v>
      </c>
      <c r="C21" s="12"/>
      <c r="D21" s="12"/>
      <c r="E21" s="12" t="s">
        <v>501</v>
      </c>
      <c r="F21" s="12"/>
      <c r="G21" s="12"/>
      <c r="H21" s="12"/>
      <c r="I21" s="12"/>
      <c r="J21" s="12"/>
      <c r="K21" s="12"/>
      <c r="L21" s="12"/>
      <c r="M21" s="12"/>
      <c r="N21" s="12"/>
    </row>
    <row r="22" spans="2:16" x14ac:dyDescent="0.3">
      <c r="B22" s="32" t="s">
        <v>63</v>
      </c>
      <c r="C22" s="12"/>
      <c r="D22" s="12"/>
      <c r="E22" s="12" t="s">
        <v>502</v>
      </c>
      <c r="F22" s="12"/>
      <c r="G22" s="12"/>
      <c r="H22" s="12"/>
      <c r="I22" s="12"/>
      <c r="J22" s="12"/>
      <c r="K22" s="12"/>
      <c r="L22" s="12"/>
      <c r="M22" s="12"/>
      <c r="N22" s="12"/>
    </row>
    <row r="23" spans="2:16" x14ac:dyDescent="0.3">
      <c r="B23" s="12"/>
      <c r="C23" s="12"/>
      <c r="D23" s="12"/>
      <c r="E23" s="12" t="s">
        <v>503</v>
      </c>
      <c r="F23" s="12"/>
      <c r="G23" s="12"/>
      <c r="H23" s="12"/>
      <c r="I23" s="12"/>
      <c r="J23" s="12"/>
      <c r="K23" s="12"/>
      <c r="L23" s="12"/>
      <c r="M23" s="12"/>
      <c r="N23" s="12"/>
    </row>
    <row r="24" spans="2:16" x14ac:dyDescent="0.3">
      <c r="B24" s="12"/>
      <c r="C24" s="12"/>
      <c r="D24" s="12"/>
      <c r="E24" s="12" t="s">
        <v>504</v>
      </c>
      <c r="F24" s="12"/>
      <c r="G24" s="12"/>
      <c r="H24" s="12"/>
      <c r="I24" s="12"/>
      <c r="J24" s="12"/>
      <c r="K24" s="12"/>
      <c r="L24" s="12"/>
      <c r="M24" s="12"/>
      <c r="N24" s="12"/>
    </row>
    <row r="25" spans="2:16" x14ac:dyDescent="0.3">
      <c r="B25" s="12"/>
      <c r="C25" s="12"/>
      <c r="D25" s="12"/>
      <c r="E25" s="12" t="s">
        <v>505</v>
      </c>
      <c r="F25" s="12"/>
      <c r="G25" s="12"/>
      <c r="H25" s="12"/>
      <c r="I25" s="12"/>
      <c r="J25" s="12"/>
      <c r="K25" s="12"/>
      <c r="L25" s="12"/>
      <c r="M25" s="12"/>
      <c r="N25" s="12"/>
    </row>
    <row r="26" spans="2:16" x14ac:dyDescent="0.3">
      <c r="B26" s="12"/>
      <c r="C26" s="12"/>
      <c r="D26" s="12"/>
      <c r="E26" s="12" t="s">
        <v>506</v>
      </c>
      <c r="F26" s="12"/>
      <c r="G26" s="12"/>
      <c r="H26" s="12"/>
      <c r="I26" s="12"/>
      <c r="J26" s="12"/>
      <c r="K26" s="12"/>
      <c r="L26" s="12"/>
      <c r="M26" s="12"/>
      <c r="N26" s="12"/>
    </row>
    <row r="27" spans="2:16" x14ac:dyDescent="0.3">
      <c r="B27" s="12"/>
      <c r="C27" s="12"/>
      <c r="D27" s="12"/>
      <c r="E27" s="12" t="s">
        <v>507</v>
      </c>
      <c r="F27" s="12"/>
      <c r="G27" s="12"/>
      <c r="H27" s="12"/>
      <c r="I27" s="12"/>
      <c r="J27" s="12"/>
      <c r="K27" s="12"/>
      <c r="L27" s="12"/>
      <c r="M27" s="12"/>
      <c r="N27" s="12"/>
    </row>
    <row r="28" spans="2:16" x14ac:dyDescent="0.3">
      <c r="B28" s="12"/>
      <c r="C28" s="12"/>
      <c r="D28" s="12"/>
      <c r="E28" s="12" t="s">
        <v>508</v>
      </c>
      <c r="F28" s="12"/>
      <c r="G28" s="12"/>
      <c r="H28" s="12"/>
      <c r="I28" s="12"/>
      <c r="J28" s="12"/>
      <c r="K28" s="12"/>
      <c r="L28" s="12"/>
      <c r="M28" s="12"/>
      <c r="N28" s="12"/>
    </row>
    <row r="29" spans="2:16" x14ac:dyDescent="0.3">
      <c r="B29" s="12"/>
      <c r="C29" s="12"/>
      <c r="D29" s="12"/>
      <c r="E29" s="12" t="s">
        <v>509</v>
      </c>
      <c r="F29" s="12"/>
      <c r="G29" s="12"/>
      <c r="H29" s="12"/>
      <c r="I29" s="12"/>
      <c r="J29" s="12"/>
      <c r="K29" s="12"/>
      <c r="L29" s="12"/>
      <c r="M29" s="12"/>
      <c r="N29" s="12"/>
    </row>
    <row r="30" spans="2:16" x14ac:dyDescent="0.3">
      <c r="B30" s="12"/>
      <c r="C30" s="12"/>
      <c r="D30" s="12"/>
      <c r="E30" s="12" t="s">
        <v>510</v>
      </c>
      <c r="F30" s="12"/>
      <c r="G30" s="12"/>
      <c r="H30" s="12"/>
      <c r="I30" s="12"/>
      <c r="J30" s="12"/>
      <c r="K30" s="12"/>
      <c r="L30" s="12"/>
      <c r="M30" s="12"/>
      <c r="N30" s="12"/>
    </row>
    <row r="31" spans="2:16" x14ac:dyDescent="0.3">
      <c r="B31" s="16"/>
      <c r="C31" s="16"/>
      <c r="D31" s="16"/>
      <c r="E31" s="16"/>
      <c r="F31" s="16"/>
      <c r="G31" s="16"/>
      <c r="H31" s="16"/>
      <c r="I31" s="16"/>
      <c r="J31" s="16"/>
      <c r="K31" s="16"/>
      <c r="L31" s="16"/>
      <c r="M31" s="16"/>
      <c r="N31" s="16"/>
    </row>
    <row r="32" spans="2:16" x14ac:dyDescent="0.3">
      <c r="B32" s="8"/>
      <c r="C32" s="8"/>
      <c r="D32" s="8"/>
      <c r="E32" s="8"/>
      <c r="F32" s="8"/>
      <c r="G32" s="8"/>
      <c r="H32" s="8"/>
      <c r="I32" s="8"/>
      <c r="J32" s="8"/>
      <c r="K32" s="8"/>
      <c r="L32" s="8"/>
      <c r="M32" s="8"/>
      <c r="N32" s="8"/>
      <c r="O32" s="8"/>
      <c r="P32" s="8"/>
    </row>
    <row r="33" spans="1:26" x14ac:dyDescent="0.3">
      <c r="B33" s="8"/>
      <c r="C33" s="8"/>
      <c r="D33" s="8"/>
      <c r="E33" s="8"/>
      <c r="F33" s="8"/>
      <c r="G33" s="8"/>
      <c r="H33" s="8"/>
      <c r="I33" s="8"/>
      <c r="J33" s="8"/>
      <c r="K33" s="8"/>
      <c r="L33" s="8"/>
      <c r="M33" s="8"/>
      <c r="N33" s="8"/>
      <c r="O33" s="8"/>
      <c r="P33" s="8"/>
    </row>
    <row r="34" spans="1:26" x14ac:dyDescent="0.3">
      <c r="B34" s="8"/>
      <c r="C34" s="8"/>
      <c r="D34" s="8"/>
      <c r="E34" s="8"/>
      <c r="F34" s="8"/>
      <c r="G34" s="8"/>
      <c r="H34" s="8"/>
      <c r="I34" s="8"/>
      <c r="J34" s="8"/>
      <c r="K34" s="8"/>
      <c r="L34" s="8"/>
      <c r="M34" s="8"/>
      <c r="N34" s="8"/>
      <c r="O34" s="8"/>
      <c r="P34" s="8"/>
    </row>
    <row r="35" spans="1:26" ht="21" x14ac:dyDescent="0.4">
      <c r="B35" s="13" t="s">
        <v>38</v>
      </c>
    </row>
    <row r="36" spans="1:26" x14ac:dyDescent="0.3">
      <c r="B36" s="14"/>
      <c r="C36" s="14" t="s">
        <v>288</v>
      </c>
      <c r="D36" s="14" t="s">
        <v>10</v>
      </c>
      <c r="E36" s="14" t="s">
        <v>2</v>
      </c>
      <c r="F36" s="14" t="s">
        <v>14</v>
      </c>
      <c r="G36" s="14" t="s">
        <v>12</v>
      </c>
      <c r="H36" s="14" t="s">
        <v>3</v>
      </c>
      <c r="I36" s="14" t="s">
        <v>4</v>
      </c>
      <c r="J36" s="14" t="s">
        <v>13</v>
      </c>
      <c r="K36" s="14"/>
      <c r="L36" s="14"/>
      <c r="M36" s="14"/>
      <c r="N36" s="14"/>
      <c r="O36" s="14"/>
      <c r="P36" s="14"/>
      <c r="Q36" s="14"/>
      <c r="R36" s="14"/>
      <c r="S36" s="14"/>
    </row>
    <row r="37" spans="1:26" x14ac:dyDescent="0.3">
      <c r="B37" s="12" t="s">
        <v>16</v>
      </c>
      <c r="C37" s="12" t="s">
        <v>289</v>
      </c>
      <c r="D37" s="12" t="s">
        <v>16</v>
      </c>
      <c r="E37" s="12" t="s">
        <v>16</v>
      </c>
      <c r="F37" s="12" t="s">
        <v>16</v>
      </c>
      <c r="G37" s="12" t="s">
        <v>16</v>
      </c>
      <c r="H37" s="12" t="s">
        <v>16</v>
      </c>
      <c r="I37" s="12" t="s">
        <v>16</v>
      </c>
      <c r="J37" s="12" t="s">
        <v>16</v>
      </c>
      <c r="K37" s="12"/>
      <c r="L37" s="12"/>
      <c r="M37" s="12"/>
      <c r="N37" s="12"/>
      <c r="O37" s="12"/>
      <c r="P37" s="12"/>
      <c r="Q37" s="12"/>
      <c r="R37" s="12"/>
      <c r="S37" s="12"/>
    </row>
    <row r="38" spans="1:26" x14ac:dyDescent="0.3">
      <c r="B38" s="12" t="s">
        <v>23</v>
      </c>
      <c r="C38" s="12" t="s">
        <v>290</v>
      </c>
      <c r="D38" s="12" t="s">
        <v>7</v>
      </c>
      <c r="E38" s="12"/>
      <c r="F38" s="12"/>
      <c r="G38" s="12" t="s">
        <v>7</v>
      </c>
      <c r="H38" s="12"/>
      <c r="I38" s="12"/>
      <c r="J38" s="12"/>
      <c r="K38" s="12"/>
      <c r="L38" s="12"/>
      <c r="M38" s="12"/>
      <c r="N38" s="12"/>
      <c r="O38" s="12"/>
      <c r="P38" s="12"/>
      <c r="Q38" s="12"/>
      <c r="R38" s="12"/>
      <c r="S38" s="12"/>
    </row>
    <row r="39" spans="1:26" x14ac:dyDescent="0.3">
      <c r="B39" s="12" t="s">
        <v>24</v>
      </c>
      <c r="C39" s="12" t="s">
        <v>291</v>
      </c>
      <c r="D39" s="12" t="s">
        <v>8</v>
      </c>
      <c r="E39" s="12"/>
      <c r="F39" s="12"/>
      <c r="G39" s="12" t="s">
        <v>8</v>
      </c>
      <c r="H39" s="12"/>
      <c r="I39" s="12"/>
      <c r="J39" s="12"/>
      <c r="K39" s="12"/>
      <c r="L39" s="12"/>
      <c r="M39" s="12"/>
      <c r="N39" s="12"/>
      <c r="O39" s="12"/>
      <c r="P39" s="12"/>
      <c r="Q39" s="12"/>
      <c r="R39" s="12"/>
      <c r="S39" s="12"/>
    </row>
    <row r="40" spans="1:26" x14ac:dyDescent="0.3">
      <c r="B40" s="17"/>
      <c r="C40" s="17"/>
      <c r="D40" s="17" t="s">
        <v>9</v>
      </c>
      <c r="E40" s="17"/>
      <c r="F40" s="17"/>
      <c r="G40" s="17" t="s">
        <v>9</v>
      </c>
      <c r="H40" s="17"/>
      <c r="I40" s="17"/>
      <c r="J40" s="17"/>
      <c r="K40" s="17"/>
      <c r="L40" s="17"/>
      <c r="M40" s="17"/>
      <c r="N40" s="17"/>
      <c r="O40" s="17"/>
      <c r="P40" s="17"/>
      <c r="Q40" s="17"/>
      <c r="R40" s="17"/>
      <c r="S40" s="17"/>
      <c r="T40" s="8"/>
      <c r="U40" s="8"/>
      <c r="V40" s="8"/>
      <c r="W40" s="8"/>
    </row>
    <row r="41" spans="1:26" x14ac:dyDescent="0.3">
      <c r="A41" s="8"/>
      <c r="B41" s="17"/>
      <c r="C41" s="17"/>
      <c r="D41" s="17"/>
      <c r="E41" s="17"/>
      <c r="F41" s="17"/>
      <c r="G41" s="17" t="s">
        <v>11</v>
      </c>
      <c r="H41" s="17"/>
      <c r="I41" s="17"/>
      <c r="J41" s="17"/>
      <c r="K41" s="17"/>
      <c r="L41" s="17"/>
      <c r="M41" s="17"/>
      <c r="N41" s="17"/>
      <c r="O41" s="17"/>
      <c r="P41" s="17"/>
      <c r="Q41" s="17"/>
      <c r="R41" s="17"/>
      <c r="S41" s="17"/>
      <c r="T41" s="8"/>
      <c r="U41" s="8"/>
      <c r="V41" s="8"/>
      <c r="W41" s="8"/>
    </row>
    <row r="43" spans="1:26" ht="15" thickBot="1" x14ac:dyDescent="0.3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7" spans="1:26" x14ac:dyDescent="0.3">
      <c r="D47" s="2"/>
      <c r="E47" s="2"/>
      <c r="F47" s="2"/>
      <c r="G47" s="2"/>
      <c r="H47" s="2"/>
      <c r="I47" s="2"/>
      <c r="J47" s="2"/>
      <c r="K47" s="2"/>
      <c r="L47" s="2"/>
      <c r="M47" s="2"/>
      <c r="N47" s="2"/>
    </row>
  </sheetData>
  <mergeCells count="1">
    <mergeCell ref="B2:P3"/>
  </mergeCells>
  <phoneticPr fontId="4" type="noConversion"/>
  <pageMargins left="0.7" right="0.7" top="0.75" bottom="0.75" header="0.3" footer="0.3"/>
  <pageSetup paperSize="9" orientation="portrait" r:id="rId1"/>
  <headerFooter>
    <oddFooter>&amp;LFHP2X63PFRYJ-846150512-58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C0E22-B654-405A-9B60-AE1249761D0E}">
  <sheetPr codeName="Sheet21"/>
  <dimension ref="B2:E58"/>
  <sheetViews>
    <sheetView workbookViewId="0"/>
  </sheetViews>
  <sheetFormatPr defaultRowHeight="14.4" x14ac:dyDescent="0.3"/>
  <sheetData>
    <row r="2" spans="2:5" ht="15" thickBot="1" x14ac:dyDescent="0.35"/>
    <row r="3" spans="2:5" x14ac:dyDescent="0.3">
      <c r="B3" s="694" t="s">
        <v>314</v>
      </c>
      <c r="C3" s="695"/>
      <c r="D3" s="695"/>
      <c r="E3" s="696"/>
    </row>
    <row r="4" spans="2:5" x14ac:dyDescent="0.3">
      <c r="B4" s="149"/>
      <c r="C4" s="150"/>
      <c r="D4" s="150"/>
      <c r="E4" s="151"/>
    </row>
    <row r="5" spans="2:5" x14ac:dyDescent="0.3">
      <c r="B5" s="152" t="s">
        <v>318</v>
      </c>
      <c r="C5" s="150"/>
      <c r="D5" s="150"/>
      <c r="E5" s="151"/>
    </row>
    <row r="6" spans="2:5" x14ac:dyDescent="0.3">
      <c r="B6" s="149" t="s">
        <v>146</v>
      </c>
      <c r="C6" s="150"/>
      <c r="D6" s="153">
        <f>SUMIF(Distribution!$E$15:$E$29,B6,Distribution!$G$15:$G$29)+SUMIF(Distribution!$E$49:$E$63,Grafer!B6,Distribution!$G$49:$G$63)</f>
        <v>0</v>
      </c>
      <c r="E6" s="151"/>
    </row>
    <row r="7" spans="2:5" x14ac:dyDescent="0.3">
      <c r="B7" s="149" t="s">
        <v>147</v>
      </c>
      <c r="C7" s="150"/>
      <c r="D7" s="153">
        <f>SUMIF(Distribution!$E$15:$E$29,B7,Distribution!$G$15:$G$29)+SUMIF(Distribution!$E$49:$E$63,Grafer!B7,Distribution!$G$49:$G$63)</f>
        <v>0</v>
      </c>
      <c r="E7" s="151"/>
    </row>
    <row r="8" spans="2:5" x14ac:dyDescent="0.3">
      <c r="B8" s="149" t="s">
        <v>148</v>
      </c>
      <c r="C8" s="150"/>
      <c r="D8" s="153">
        <f>SUMIF(Distribution!$E$15:$E$29,B8,Distribution!$G$15:$G$29)+SUMIF(Distribution!$E$49:$E$63,Grafer!B8,Distribution!$G$49:$G$63)</f>
        <v>0</v>
      </c>
      <c r="E8" s="151"/>
    </row>
    <row r="9" spans="2:5" x14ac:dyDescent="0.3">
      <c r="B9" s="149" t="s">
        <v>149</v>
      </c>
      <c r="C9" s="150"/>
      <c r="D9" s="153">
        <f>SUMIF(Distribution!$E$15:$E$29,B9,Distribution!$G$15:$G$29)+SUMIF(Distribution!$E$49:$E$63,Grafer!B9,Distribution!$G$49:$G$63)</f>
        <v>0</v>
      </c>
      <c r="E9" s="151"/>
    </row>
    <row r="10" spans="2:5" x14ac:dyDescent="0.3">
      <c r="B10" s="149"/>
      <c r="C10" s="150"/>
      <c r="D10" s="150"/>
      <c r="E10" s="151"/>
    </row>
    <row r="11" spans="2:5" x14ac:dyDescent="0.3">
      <c r="B11" s="152" t="s">
        <v>317</v>
      </c>
      <c r="C11" s="150"/>
      <c r="D11" s="150"/>
      <c r="E11" s="151"/>
    </row>
    <row r="12" spans="2:5" x14ac:dyDescent="0.3">
      <c r="B12" s="149" t="str">
        <f>Lister!E10</f>
        <v>Nyt AluPEX stik inkl. Tracé</v>
      </c>
      <c r="C12" s="150"/>
      <c r="D12" s="153">
        <f>SUMIF(Distribution!$C$15:$C$29,B12,Distribution!$G$15:$G$29)+SUMIF(Distribution!$C$49:$C$63,Grafer!B12,Distribution!$G$49:$G$63)</f>
        <v>0</v>
      </c>
      <c r="E12" s="151"/>
    </row>
    <row r="13" spans="2:5" x14ac:dyDescent="0.3">
      <c r="B13" s="149" t="str">
        <f>Lister!E11</f>
        <v>AluPEX ø16</v>
      </c>
      <c r="C13" s="150"/>
      <c r="D13" s="153">
        <f>SUMIF(Distribution!$C$15:$C$29,B13,Distribution!$G$15:$G$29)+SUMIF(Distribution!$C$49:$C$63,Grafer!B13,Distribution!$G$49:$G$63)</f>
        <v>0</v>
      </c>
      <c r="E13" s="151"/>
    </row>
    <row r="14" spans="2:5" x14ac:dyDescent="0.3">
      <c r="B14" s="149" t="str">
        <f>Lister!E12</f>
        <v>AluPEX ø20</v>
      </c>
      <c r="C14" s="150"/>
      <c r="D14" s="153">
        <f>SUMIF(Distribution!$C$15:$C$29,B14,Distribution!$G$15:$G$29)+SUMIF(Distribution!$C$49:$C$63,Grafer!B14,Distribution!$G$49:$G$63)</f>
        <v>0</v>
      </c>
      <c r="E14" s="151"/>
    </row>
    <row r="15" spans="2:5" x14ac:dyDescent="0.3">
      <c r="B15" s="149" t="str">
        <f>Lister!E13</f>
        <v>AluPEX ø26</v>
      </c>
      <c r="C15" s="150"/>
      <c r="D15" s="153">
        <f>SUMIF(Distribution!$C$15:$C$29,B15,Distribution!$G$15:$G$29)+SUMIF(Distribution!$C$49:$C$63,Grafer!B15,Distribution!$G$49:$G$63)</f>
        <v>0</v>
      </c>
      <c r="E15" s="151"/>
    </row>
    <row r="16" spans="2:5" x14ac:dyDescent="0.3">
      <c r="B16" s="149" t="str">
        <f>Lister!E14</f>
        <v>AluPEX ø32</v>
      </c>
      <c r="C16" s="150"/>
      <c r="D16" s="153">
        <f>SUMIF(Distribution!$C$15:$C$29,B16,Distribution!$G$15:$G$29)+SUMIF(Distribution!$C$49:$C$63,Grafer!B16,Distribution!$G$49:$G$63)</f>
        <v>0</v>
      </c>
      <c r="E16" s="151"/>
    </row>
    <row r="17" spans="2:5" x14ac:dyDescent="0.3">
      <c r="B17" s="149" t="str">
        <f>Lister!E15</f>
        <v>AluPEX ø20-ø16</v>
      </c>
      <c r="C17" s="150"/>
      <c r="D17" s="153">
        <f>SUMIF(Distribution!$C$15:$C$29,B17,Distribution!$G$15:$G$29)+SUMIF(Distribution!$C$49:$C$63,Grafer!B17,Distribution!$G$49:$G$63)</f>
        <v>0</v>
      </c>
      <c r="E17" s="151"/>
    </row>
    <row r="18" spans="2:5" x14ac:dyDescent="0.3">
      <c r="B18" s="149" t="str">
        <f>Lister!E16</f>
        <v>AluPEX ø26-ø20</v>
      </c>
      <c r="C18" s="150"/>
      <c r="D18" s="153">
        <f>SUMIF(Distribution!$C$15:$C$29,B18,Distribution!$G$15:$G$29)+SUMIF(Distribution!$C$49:$C$63,Grafer!B18,Distribution!$G$49:$G$63)</f>
        <v>0</v>
      </c>
      <c r="E18" s="151"/>
    </row>
    <row r="19" spans="2:5" x14ac:dyDescent="0.3">
      <c r="B19" s="149" t="str">
        <f>Lister!E17</f>
        <v>DN20 (ø26,9)</v>
      </c>
      <c r="C19" s="150"/>
      <c r="D19" s="153">
        <f>SUMIF(Distribution!$C$15:$C$29,B19,Distribution!$G$15:$G$29)+SUMIF(Distribution!$C$49:$C$63,Grafer!B19,Distribution!$G$49:$G$63)</f>
        <v>0</v>
      </c>
      <c r="E19" s="151"/>
    </row>
    <row r="20" spans="2:5" x14ac:dyDescent="0.3">
      <c r="B20" s="149" t="str">
        <f>Lister!E18</f>
        <v>DN25 (ø33,7)</v>
      </c>
      <c r="C20" s="150"/>
      <c r="D20" s="153">
        <f>SUMIF(Distribution!$C$15:$C$29,B20,Distribution!$G$15:$G$29)+SUMIF(Distribution!$C$49:$C$63,Grafer!B20,Distribution!$G$49:$G$63)</f>
        <v>0</v>
      </c>
      <c r="E20" s="151"/>
    </row>
    <row r="21" spans="2:5" x14ac:dyDescent="0.3">
      <c r="B21" s="149" t="str">
        <f>Lister!E19</f>
        <v>DN32 (ø42,4)</v>
      </c>
      <c r="C21" s="150"/>
      <c r="D21" s="153">
        <f>SUMIF(Distribution!$C$15:$C$29,B21,Distribution!$G$15:$G$29)+SUMIF(Distribution!$C$49:$C$63,Grafer!B21,Distribution!$G$49:$G$63)</f>
        <v>0</v>
      </c>
      <c r="E21" s="151"/>
    </row>
    <row r="22" spans="2:5" x14ac:dyDescent="0.3">
      <c r="B22" s="149" t="str">
        <f>Lister!E20</f>
        <v>DN40 (ø48,3)</v>
      </c>
      <c r="C22" s="150"/>
      <c r="D22" s="153">
        <f>SUMIF(Distribution!$C$15:$C$29,B22,Distribution!$G$15:$G$29)+SUMIF(Distribution!$C$49:$C$63,Grafer!B22,Distribution!$G$49:$G$63)</f>
        <v>0</v>
      </c>
      <c r="E22" s="151"/>
    </row>
    <row r="23" spans="2:5" x14ac:dyDescent="0.3">
      <c r="B23" s="149" t="str">
        <f>Lister!E21</f>
        <v>DN50 (ø60,3)</v>
      </c>
      <c r="C23" s="150"/>
      <c r="D23" s="153">
        <f>SUMIF(Distribution!$C$15:$C$29,B23,Distribution!$G$15:$G$29)+SUMIF(Distribution!$C$49:$C$63,Grafer!B23,Distribution!$G$49:$G$63)</f>
        <v>0</v>
      </c>
      <c r="E23" s="151"/>
    </row>
    <row r="24" spans="2:5" x14ac:dyDescent="0.3">
      <c r="B24" s="149" t="str">
        <f>Lister!E22</f>
        <v>DN65 (ø76,1)</v>
      </c>
      <c r="C24" s="150"/>
      <c r="D24" s="153">
        <f>SUMIF(Distribution!$C$15:$C$29,B24,Distribution!$G$15:$G$29)+SUMIF(Distribution!$C$49:$C$63,Grafer!B24,Distribution!$G$49:$G$63)</f>
        <v>0</v>
      </c>
      <c r="E24" s="151"/>
    </row>
    <row r="25" spans="2:5" x14ac:dyDescent="0.3">
      <c r="B25" s="149" t="str">
        <f>Lister!E23</f>
        <v>DN80 (ø88,9)</v>
      </c>
      <c r="C25" s="150"/>
      <c r="D25" s="153">
        <f>SUMIF(Distribution!$C$15:$C$29,B25,Distribution!$G$15:$G$29)+SUMIF(Distribution!$C$49:$C$63,Grafer!B25,Distribution!$G$49:$G$63)</f>
        <v>0</v>
      </c>
      <c r="E25" s="151"/>
    </row>
    <row r="26" spans="2:5" x14ac:dyDescent="0.3">
      <c r="B26" s="149" t="str">
        <f>Lister!E24</f>
        <v>DN100 (ø114,3)</v>
      </c>
      <c r="C26" s="150"/>
      <c r="D26" s="153">
        <f>SUMIF(Distribution!$C$15:$C$29,B26,Distribution!$G$15:$G$29)+SUMIF(Distribution!$C$49:$C$63,Grafer!B26,Distribution!$G$49:$G$63)</f>
        <v>0</v>
      </c>
      <c r="E26" s="151"/>
    </row>
    <row r="27" spans="2:5" x14ac:dyDescent="0.3">
      <c r="B27" s="149" t="str">
        <f>Lister!E25</f>
        <v>DN125 (ø139,7)</v>
      </c>
      <c r="C27" s="150"/>
      <c r="D27" s="153">
        <f>SUMIF(Distribution!$C$15:$C$29,B27,Distribution!$G$15:$G$29)+SUMIF(Distribution!$C$49:$C$63,Grafer!B27,Distribution!$G$49:$G$63)</f>
        <v>0</v>
      </c>
      <c r="E27" s="151"/>
    </row>
    <row r="28" spans="2:5" x14ac:dyDescent="0.3">
      <c r="B28" s="149" t="str">
        <f>Lister!E26</f>
        <v>DN150 (ø168,3)</v>
      </c>
      <c r="C28" s="150"/>
      <c r="D28" s="153">
        <f>SUMIF(Distribution!$C$15:$C$29,B28,Distribution!$G$15:$G$29)+SUMIF(Distribution!$C$49:$C$63,Grafer!B28,Distribution!$G$49:$G$63)</f>
        <v>0</v>
      </c>
      <c r="E28" s="151"/>
    </row>
    <row r="29" spans="2:5" x14ac:dyDescent="0.3">
      <c r="B29" s="149" t="str">
        <f>Lister!E27</f>
        <v>DN200 (ø219,1)</v>
      </c>
      <c r="C29" s="150"/>
      <c r="D29" s="153">
        <f>SUMIF(Distribution!$C$15:$C$29,B29,Distribution!$G$15:$G$29)+SUMIF(Distribution!$C$49:$C$63,Grafer!B29,Distribution!$G$49:$G$63)</f>
        <v>0</v>
      </c>
      <c r="E29" s="151"/>
    </row>
    <row r="30" spans="2:5" x14ac:dyDescent="0.3">
      <c r="B30" s="149" t="str">
        <f>Lister!E28</f>
        <v>DN250 (ø273,0)</v>
      </c>
      <c r="C30" s="150"/>
      <c r="D30" s="153">
        <f>SUMIF(Distribution!$C$15:$C$29,B30,Distribution!$G$15:$G$29)+SUMIF(Distribution!$C$49:$C$63,Grafer!B30,Distribution!$G$49:$G$63)</f>
        <v>0</v>
      </c>
      <c r="E30" s="151"/>
    </row>
    <row r="31" spans="2:5" x14ac:dyDescent="0.3">
      <c r="B31" s="149" t="str">
        <f>Lister!E29</f>
        <v>DN300 (ø323.9)</v>
      </c>
      <c r="C31" s="150"/>
      <c r="D31" s="153">
        <f>SUMIF(Distribution!$C$15:$C$29,B31,Distribution!$G$15:$G$29)+SUMIF(Distribution!$C$49:$C$63,Grafer!B31,Distribution!$G$49:$G$63)</f>
        <v>0</v>
      </c>
      <c r="E31" s="151"/>
    </row>
    <row r="32" spans="2:5" x14ac:dyDescent="0.3">
      <c r="B32" s="149" t="str">
        <f>Lister!E30</f>
        <v>DN350 (ø355,6)</v>
      </c>
      <c r="C32" s="150"/>
      <c r="D32" s="153">
        <f>SUMIF(Distribution!$C$15:$C$29,B32,Distribution!$G$15:$G$29)+SUMIF(Distribution!$C$49:$C$63,Grafer!B32,Distribution!$G$49:$G$63)</f>
        <v>0</v>
      </c>
      <c r="E32" s="151"/>
    </row>
    <row r="33" spans="2:5" x14ac:dyDescent="0.3">
      <c r="B33" s="149"/>
      <c r="C33" s="150"/>
      <c r="D33" s="150"/>
      <c r="E33" s="151"/>
    </row>
    <row r="34" spans="2:5" x14ac:dyDescent="0.3">
      <c r="B34" s="149"/>
      <c r="C34" s="150"/>
      <c r="D34" s="150"/>
      <c r="E34" s="151"/>
    </row>
    <row r="35" spans="2:5" x14ac:dyDescent="0.3">
      <c r="B35" s="149"/>
      <c r="C35" s="150"/>
      <c r="D35" s="150"/>
      <c r="E35" s="151"/>
    </row>
    <row r="36" spans="2:5" x14ac:dyDescent="0.3">
      <c r="B36" s="149"/>
      <c r="C36" s="150"/>
      <c r="D36" s="150"/>
      <c r="E36" s="151"/>
    </row>
    <row r="37" spans="2:5" x14ac:dyDescent="0.3">
      <c r="B37" s="152" t="s">
        <v>321</v>
      </c>
      <c r="C37" s="150"/>
      <c r="D37" s="150"/>
      <c r="E37" s="151"/>
    </row>
    <row r="38" spans="2:5" x14ac:dyDescent="0.3">
      <c r="B38" s="149" t="s">
        <v>262</v>
      </c>
      <c r="C38" s="150"/>
      <c r="D38" s="150" t="s">
        <v>272</v>
      </c>
      <c r="E38" s="151" t="s">
        <v>296</v>
      </c>
    </row>
    <row r="39" spans="2:5" x14ac:dyDescent="0.3">
      <c r="B39" s="149" t="s">
        <v>250</v>
      </c>
      <c r="C39" s="150"/>
      <c r="D39" s="154">
        <f>Distribution!D10</f>
        <v>0</v>
      </c>
      <c r="E39" s="155">
        <f>'Budget &amp; Opfølgning'!K14</f>
        <v>0</v>
      </c>
    </row>
    <row r="40" spans="2:5" x14ac:dyDescent="0.3">
      <c r="B40" s="149" t="s">
        <v>85</v>
      </c>
      <c r="C40" s="150"/>
      <c r="D40" s="154">
        <f>Distribution!E10</f>
        <v>0</v>
      </c>
      <c r="E40" s="155">
        <f>'Budget &amp; Opfølgning'!K15</f>
        <v>0</v>
      </c>
    </row>
    <row r="41" spans="2:5" x14ac:dyDescent="0.3">
      <c r="B41" s="149" t="s">
        <v>41</v>
      </c>
      <c r="C41" s="150"/>
      <c r="D41" s="154">
        <f>Distribution!F10</f>
        <v>0</v>
      </c>
      <c r="E41" s="155">
        <f>'Budget &amp; Opfølgning'!K16</f>
        <v>0</v>
      </c>
    </row>
    <row r="42" spans="2:5" x14ac:dyDescent="0.3">
      <c r="B42" s="149" t="s">
        <v>251</v>
      </c>
      <c r="C42" s="150"/>
      <c r="D42" s="154">
        <f>Distribution!G10</f>
        <v>0</v>
      </c>
      <c r="E42" s="155">
        <f>'Budget &amp; Opfølgning'!K17</f>
        <v>0</v>
      </c>
    </row>
    <row r="43" spans="2:5" x14ac:dyDescent="0.3">
      <c r="B43" s="149"/>
      <c r="C43" s="150"/>
      <c r="D43" s="150"/>
      <c r="E43" s="151"/>
    </row>
    <row r="44" spans="2:5" x14ac:dyDescent="0.3">
      <c r="B44" s="152" t="s">
        <v>315</v>
      </c>
      <c r="C44" s="150"/>
      <c r="D44" s="150"/>
      <c r="E44" s="151"/>
    </row>
    <row r="45" spans="2:5" x14ac:dyDescent="0.3">
      <c r="B45" s="149" t="s">
        <v>262</v>
      </c>
      <c r="C45" s="150"/>
      <c r="D45" s="150" t="s">
        <v>264</v>
      </c>
      <c r="E45" s="151"/>
    </row>
    <row r="46" spans="2:5" x14ac:dyDescent="0.3">
      <c r="B46" s="149" t="s">
        <v>250</v>
      </c>
      <c r="C46" s="150"/>
      <c r="D46" s="159" t="e">
        <f>Distribution!D10/Distribution!H10</f>
        <v>#DIV/0!</v>
      </c>
      <c r="E46" s="151"/>
    </row>
    <row r="47" spans="2:5" x14ac:dyDescent="0.3">
      <c r="B47" s="149" t="s">
        <v>85</v>
      </c>
      <c r="C47" s="150"/>
      <c r="D47" s="159" t="e">
        <f>Distribution!E10/Distribution!H10</f>
        <v>#DIV/0!</v>
      </c>
      <c r="E47" s="151"/>
    </row>
    <row r="48" spans="2:5" x14ac:dyDescent="0.3">
      <c r="B48" s="149" t="s">
        <v>41</v>
      </c>
      <c r="C48" s="150"/>
      <c r="D48" s="159" t="e">
        <f>Distribution!F10/Distribution!H10</f>
        <v>#DIV/0!</v>
      </c>
      <c r="E48" s="151"/>
    </row>
    <row r="49" spans="2:5" x14ac:dyDescent="0.3">
      <c r="B49" s="149" t="s">
        <v>251</v>
      </c>
      <c r="C49" s="150"/>
      <c r="D49" s="159" t="e">
        <f>Distribution!G10/Distribution!H10</f>
        <v>#DIV/0!</v>
      </c>
      <c r="E49" s="151"/>
    </row>
    <row r="50" spans="2:5" x14ac:dyDescent="0.3">
      <c r="B50" s="149" t="s">
        <v>263</v>
      </c>
      <c r="C50" s="150"/>
      <c r="D50" s="150"/>
      <c r="E50" s="151"/>
    </row>
    <row r="51" spans="2:5" x14ac:dyDescent="0.3">
      <c r="B51" s="149"/>
      <c r="C51" s="150"/>
      <c r="D51" s="150"/>
      <c r="E51" s="151"/>
    </row>
    <row r="52" spans="2:5" x14ac:dyDescent="0.3">
      <c r="B52" s="149"/>
      <c r="C52" s="150"/>
      <c r="D52" s="150"/>
      <c r="E52" s="151"/>
    </row>
    <row r="53" spans="2:5" x14ac:dyDescent="0.3">
      <c r="B53" s="152" t="s">
        <v>316</v>
      </c>
      <c r="C53" s="150"/>
      <c r="D53" s="150"/>
      <c r="E53" s="151"/>
    </row>
    <row r="54" spans="2:5" x14ac:dyDescent="0.3">
      <c r="B54" s="149" t="s">
        <v>265</v>
      </c>
      <c r="C54" s="150"/>
      <c r="D54" s="150"/>
      <c r="E54" s="151"/>
    </row>
    <row r="55" spans="2:5" x14ac:dyDescent="0.3">
      <c r="B55" s="149" t="s">
        <v>250</v>
      </c>
      <c r="C55" s="150"/>
      <c r="D55" s="160" t="e">
        <f>'Budget &amp; Opfølgning'!K14/'Budget &amp; Opfølgning'!$K$18</f>
        <v>#DIV/0!</v>
      </c>
      <c r="E55" s="151"/>
    </row>
    <row r="56" spans="2:5" x14ac:dyDescent="0.3">
      <c r="B56" s="149" t="s">
        <v>85</v>
      </c>
      <c r="C56" s="150"/>
      <c r="D56" s="160" t="e">
        <f>'Budget &amp; Opfølgning'!K15/'Budget &amp; Opfølgning'!$K$18</f>
        <v>#DIV/0!</v>
      </c>
      <c r="E56" s="151"/>
    </row>
    <row r="57" spans="2:5" x14ac:dyDescent="0.3">
      <c r="B57" s="149" t="s">
        <v>41</v>
      </c>
      <c r="C57" s="150"/>
      <c r="D57" s="160" t="e">
        <f>'Budget &amp; Opfølgning'!K16/'Budget &amp; Opfølgning'!$K$18</f>
        <v>#DIV/0!</v>
      </c>
      <c r="E57" s="151"/>
    </row>
    <row r="58" spans="2:5" ht="15" thickBot="1" x14ac:dyDescent="0.35">
      <c r="B58" s="156" t="s">
        <v>251</v>
      </c>
      <c r="C58" s="157"/>
      <c r="D58" s="161" t="e">
        <f>'Budget &amp; Opfølgning'!K17/'Budget &amp; Opfølgning'!$K$18</f>
        <v>#DIV/0!</v>
      </c>
      <c r="E58" s="158"/>
    </row>
  </sheetData>
  <mergeCells count="1">
    <mergeCell ref="B3:E3"/>
  </mergeCells>
  <pageMargins left="0.7" right="0.7" top="0.75" bottom="0.75" header="0.3" footer="0.3"/>
  <pageSetup paperSize="9" orientation="portrait" verticalDpi="0" r:id="rId1"/>
  <headerFooter>
    <oddFooter>&amp;LFHP2X63PFRYJ-846150512-58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EC9DD-BD57-49E7-9941-D9E692DD73B6}">
  <sheetPr codeName="Sheet3"/>
  <dimension ref="C3:W21"/>
  <sheetViews>
    <sheetView workbookViewId="0"/>
  </sheetViews>
  <sheetFormatPr defaultRowHeight="14.4" x14ac:dyDescent="0.3"/>
  <cols>
    <col min="3" max="3" width="26.109375" bestFit="1" customWidth="1"/>
    <col min="4" max="4" width="12.33203125" bestFit="1" customWidth="1"/>
    <col min="7" max="7" width="24.109375" bestFit="1" customWidth="1"/>
    <col min="8" max="8" width="26.33203125" bestFit="1" customWidth="1"/>
  </cols>
  <sheetData>
    <row r="3" spans="3:23" x14ac:dyDescent="0.3">
      <c r="C3" t="s">
        <v>43</v>
      </c>
      <c r="D3" t="s">
        <v>44</v>
      </c>
    </row>
    <row r="4" spans="3:23" x14ac:dyDescent="0.3">
      <c r="C4" s="26">
        <v>43466</v>
      </c>
      <c r="D4" s="26">
        <v>43830</v>
      </c>
      <c r="G4" s="28"/>
      <c r="H4" s="27"/>
    </row>
    <row r="5" spans="3:23" x14ac:dyDescent="0.3">
      <c r="C5">
        <f>ROUND((D4-C4)/30,0)</f>
        <v>12</v>
      </c>
      <c r="G5" s="27"/>
      <c r="H5" s="27"/>
    </row>
    <row r="6" spans="3:23" x14ac:dyDescent="0.3">
      <c r="G6" s="27"/>
      <c r="H6" s="27"/>
    </row>
    <row r="7" spans="3:23" hidden="1" x14ac:dyDescent="0.3">
      <c r="D7">
        <v>1</v>
      </c>
      <c r="E7">
        <v>2</v>
      </c>
      <c r="F7">
        <v>3</v>
      </c>
      <c r="G7" s="29">
        <v>4</v>
      </c>
      <c r="H7">
        <v>5</v>
      </c>
      <c r="I7">
        <v>6</v>
      </c>
      <c r="J7">
        <v>7</v>
      </c>
      <c r="K7" s="29">
        <v>8</v>
      </c>
      <c r="L7">
        <v>9</v>
      </c>
      <c r="M7">
        <v>10</v>
      </c>
      <c r="N7">
        <v>11</v>
      </c>
      <c r="O7" s="29">
        <v>12</v>
      </c>
      <c r="P7">
        <v>13</v>
      </c>
      <c r="Q7">
        <v>14</v>
      </c>
      <c r="R7">
        <v>15</v>
      </c>
      <c r="S7" s="29">
        <v>16</v>
      </c>
      <c r="T7">
        <v>17</v>
      </c>
      <c r="U7">
        <v>18</v>
      </c>
      <c r="V7">
        <v>19</v>
      </c>
      <c r="W7" s="29">
        <v>20</v>
      </c>
    </row>
    <row r="8" spans="3:23" x14ac:dyDescent="0.3">
      <c r="C8" t="s">
        <v>48</v>
      </c>
      <c r="D8">
        <f>IF($C$5&gt;=D7,D7,"")</f>
        <v>1</v>
      </c>
      <c r="E8">
        <f t="shared" ref="E8:W8" si="0">IF($C$5&gt;=E7,E7,"")</f>
        <v>2</v>
      </c>
      <c r="F8">
        <f t="shared" si="0"/>
        <v>3</v>
      </c>
      <c r="G8">
        <f t="shared" si="0"/>
        <v>4</v>
      </c>
      <c r="H8">
        <f t="shared" si="0"/>
        <v>5</v>
      </c>
      <c r="I8">
        <f t="shared" si="0"/>
        <v>6</v>
      </c>
      <c r="J8">
        <f t="shared" si="0"/>
        <v>7</v>
      </c>
      <c r="K8">
        <f t="shared" si="0"/>
        <v>8</v>
      </c>
      <c r="L8">
        <f t="shared" si="0"/>
        <v>9</v>
      </c>
      <c r="M8">
        <f t="shared" si="0"/>
        <v>10</v>
      </c>
      <c r="N8">
        <f t="shared" si="0"/>
        <v>11</v>
      </c>
      <c r="O8">
        <f t="shared" si="0"/>
        <v>12</v>
      </c>
      <c r="P8" t="str">
        <f t="shared" si="0"/>
        <v/>
      </c>
      <c r="Q8" t="str">
        <f t="shared" si="0"/>
        <v/>
      </c>
      <c r="R8" t="str">
        <f t="shared" si="0"/>
        <v/>
      </c>
      <c r="S8" t="str">
        <f t="shared" si="0"/>
        <v/>
      </c>
      <c r="T8" t="str">
        <f t="shared" si="0"/>
        <v/>
      </c>
      <c r="U8" t="str">
        <f t="shared" si="0"/>
        <v/>
      </c>
      <c r="V8" t="str">
        <f t="shared" si="0"/>
        <v/>
      </c>
      <c r="W8" t="str">
        <f t="shared" si="0"/>
        <v/>
      </c>
    </row>
    <row r="9" spans="3:23" x14ac:dyDescent="0.3">
      <c r="C9" t="s">
        <v>49</v>
      </c>
      <c r="D9" t="str">
        <f>IFERROR(D11/D10,"")</f>
        <v/>
      </c>
      <c r="E9" t="str">
        <f t="shared" ref="E9:O9" si="1">IFERROR(E11/E10,"")</f>
        <v/>
      </c>
      <c r="F9" t="str">
        <f t="shared" si="1"/>
        <v/>
      </c>
      <c r="G9" t="str">
        <f t="shared" si="1"/>
        <v/>
      </c>
      <c r="H9" t="str">
        <f t="shared" si="1"/>
        <v/>
      </c>
      <c r="I9" t="str">
        <f t="shared" si="1"/>
        <v/>
      </c>
      <c r="J9" t="str">
        <f t="shared" si="1"/>
        <v/>
      </c>
      <c r="K9" t="str">
        <f t="shared" si="1"/>
        <v/>
      </c>
      <c r="L9" t="str">
        <f t="shared" si="1"/>
        <v/>
      </c>
      <c r="M9" t="str">
        <f t="shared" si="1"/>
        <v/>
      </c>
      <c r="N9" t="str">
        <f t="shared" si="1"/>
        <v/>
      </c>
      <c r="O9" t="str">
        <f t="shared" si="1"/>
        <v/>
      </c>
    </row>
    <row r="10" spans="3:23" x14ac:dyDescent="0.3">
      <c r="C10" s="30" t="s">
        <v>50</v>
      </c>
      <c r="G10" s="27"/>
      <c r="H10" s="27"/>
    </row>
    <row r="11" spans="3:23" x14ac:dyDescent="0.3">
      <c r="C11" s="30" t="s">
        <v>51</v>
      </c>
      <c r="G11" s="27"/>
      <c r="H11" s="27"/>
    </row>
    <row r="12" spans="3:23" x14ac:dyDescent="0.3">
      <c r="C12" t="s">
        <v>41</v>
      </c>
      <c r="G12" s="27"/>
      <c r="H12" s="27"/>
    </row>
    <row r="13" spans="3:23" x14ac:dyDescent="0.3">
      <c r="G13" s="27"/>
      <c r="H13" s="27"/>
    </row>
    <row r="14" spans="3:23" x14ac:dyDescent="0.3">
      <c r="C14" s="26"/>
    </row>
    <row r="16" spans="3:23" x14ac:dyDescent="0.3">
      <c r="C16" t="s">
        <v>45</v>
      </c>
      <c r="D16">
        <v>1</v>
      </c>
      <c r="E16">
        <v>2</v>
      </c>
      <c r="F16">
        <v>3</v>
      </c>
      <c r="G16">
        <v>4</v>
      </c>
      <c r="H16">
        <v>5</v>
      </c>
      <c r="I16">
        <v>6</v>
      </c>
      <c r="J16">
        <v>7</v>
      </c>
      <c r="K16">
        <v>8</v>
      </c>
      <c r="L16">
        <v>9</v>
      </c>
      <c r="M16">
        <v>10</v>
      </c>
      <c r="N16">
        <v>11</v>
      </c>
      <c r="O16">
        <v>12</v>
      </c>
    </row>
    <row r="17" spans="3:15" x14ac:dyDescent="0.3">
      <c r="C17" t="s">
        <v>46</v>
      </c>
      <c r="D17" s="28">
        <f>D16/($C$5)</f>
        <v>8.3333333333333329E-2</v>
      </c>
      <c r="E17" s="28">
        <f t="shared" ref="E17:O17" si="2">E16/($C$5)</f>
        <v>0.16666666666666666</v>
      </c>
      <c r="F17" s="28">
        <f t="shared" si="2"/>
        <v>0.25</v>
      </c>
      <c r="G17" s="28">
        <f t="shared" si="2"/>
        <v>0.33333333333333331</v>
      </c>
      <c r="H17" s="28">
        <f t="shared" si="2"/>
        <v>0.41666666666666669</v>
      </c>
      <c r="I17" s="28">
        <f t="shared" si="2"/>
        <v>0.5</v>
      </c>
      <c r="J17" s="28">
        <f t="shared" si="2"/>
        <v>0.58333333333333337</v>
      </c>
      <c r="K17" s="28">
        <f t="shared" si="2"/>
        <v>0.66666666666666663</v>
      </c>
      <c r="L17" s="28">
        <f t="shared" si="2"/>
        <v>0.75</v>
      </c>
      <c r="M17" s="28">
        <f t="shared" si="2"/>
        <v>0.83333333333333337</v>
      </c>
      <c r="N17" s="28">
        <f t="shared" si="2"/>
        <v>0.91666666666666663</v>
      </c>
      <c r="O17" s="28">
        <f t="shared" si="2"/>
        <v>1</v>
      </c>
    </row>
    <row r="18" spans="3:15" x14ac:dyDescent="0.3">
      <c r="C18" t="s">
        <v>47</v>
      </c>
    </row>
    <row r="19" spans="3:15" x14ac:dyDescent="0.3">
      <c r="C19" t="s">
        <v>42</v>
      </c>
      <c r="D19" s="27" t="e">
        <f>J13/I13</f>
        <v>#DIV/0!</v>
      </c>
    </row>
    <row r="20" spans="3:15" x14ac:dyDescent="0.3">
      <c r="C20" t="s">
        <v>40</v>
      </c>
      <c r="D20" s="27" t="e">
        <f>J4/I4</f>
        <v>#DIV/0!</v>
      </c>
    </row>
    <row r="21" spans="3:15" x14ac:dyDescent="0.3">
      <c r="C21" t="s">
        <v>41</v>
      </c>
      <c r="D21" s="27" t="e">
        <f>J5/I5</f>
        <v>#DIV/0!</v>
      </c>
    </row>
  </sheetData>
  <pageMargins left="0.7" right="0.7" top="0.75" bottom="0.75" header="0.3" footer="0.3"/>
  <pageSetup paperSize="9" orientation="portrait" verticalDpi="0" r:id="rId1"/>
  <headerFooter>
    <oddFooter>&amp;LFHP2X63PFRYJ-846150512-58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A7F53-7E77-4DA5-8C15-912419B8E580}">
  <sheetPr codeName="Sheet4">
    <tabColor rgb="FF006265"/>
  </sheetPr>
  <dimension ref="C3:AC3"/>
  <sheetViews>
    <sheetView zoomScale="70" zoomScaleNormal="70" workbookViewId="0">
      <selection activeCell="K26" sqref="K26"/>
    </sheetView>
  </sheetViews>
  <sheetFormatPr defaultColWidth="8.88671875" defaultRowHeight="14.4" x14ac:dyDescent="0.3"/>
  <cols>
    <col min="1" max="1" width="2.88671875" style="1" customWidth="1"/>
    <col min="2" max="16384" width="8.88671875" style="1"/>
  </cols>
  <sheetData>
    <row r="3" spans="3:29" x14ac:dyDescent="0.3">
      <c r="C3" s="569" t="s">
        <v>292</v>
      </c>
      <c r="D3" s="569"/>
      <c r="E3" s="569"/>
      <c r="F3" s="569"/>
      <c r="G3" s="569"/>
      <c r="H3" s="569"/>
      <c r="I3" s="569"/>
      <c r="J3" s="569"/>
      <c r="K3" s="569"/>
      <c r="L3" s="569"/>
      <c r="M3" s="569"/>
      <c r="N3" s="569"/>
      <c r="O3" s="569"/>
      <c r="P3" s="569"/>
      <c r="Q3" s="569"/>
      <c r="R3" s="569"/>
      <c r="S3" s="569"/>
      <c r="T3" s="569"/>
      <c r="U3" s="569"/>
      <c r="V3" s="569"/>
      <c r="W3" s="569"/>
      <c r="X3" s="569"/>
      <c r="Y3" s="569"/>
      <c r="Z3" s="569"/>
      <c r="AA3" s="569"/>
      <c r="AB3" s="569"/>
      <c r="AC3" s="569"/>
    </row>
  </sheetData>
  <mergeCells count="1">
    <mergeCell ref="C3:AC3"/>
  </mergeCells>
  <pageMargins left="0.7" right="0.7" top="0.75" bottom="0.75" header="0.3" footer="0.3"/>
  <pageSetup paperSize="9" orientation="portrait" verticalDpi="0" r:id="rId1"/>
  <headerFooter>
    <oddFooter>&amp;LFHP2X63PFRYJ-846150512-58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A0FAE-4E56-4B2F-B223-CA26CD8BBECC}">
  <sheetPr codeName="Sheet5"/>
  <dimension ref="B2:AK62"/>
  <sheetViews>
    <sheetView zoomScale="70" zoomScaleNormal="70" workbookViewId="0">
      <selection activeCell="J29" sqref="J29"/>
    </sheetView>
  </sheetViews>
  <sheetFormatPr defaultColWidth="8.88671875" defaultRowHeight="14.4" x14ac:dyDescent="0.3"/>
  <cols>
    <col min="1" max="1" width="4.109375" style="173" customWidth="1"/>
    <col min="2" max="2" width="16.44140625" style="173" customWidth="1"/>
    <col min="3" max="3" width="16.5546875" style="173" customWidth="1"/>
    <col min="4" max="4" width="17.5546875" style="173" customWidth="1"/>
    <col min="5" max="5" width="8" style="173" customWidth="1"/>
    <col min="6" max="6" width="11.88671875" style="173" customWidth="1"/>
    <col min="7" max="7" width="10.88671875" style="173" customWidth="1"/>
    <col min="8" max="8" width="15.109375" style="173" customWidth="1"/>
    <col min="9" max="9" width="51" style="173" customWidth="1"/>
    <col min="10" max="10" width="54.88671875" style="173" customWidth="1"/>
    <col min="11" max="13" width="8.88671875" style="173"/>
    <col min="14" max="14" width="18.6640625" style="173" customWidth="1"/>
    <col min="15" max="15" width="8.88671875" style="173"/>
    <col min="16" max="16" width="10" style="173" customWidth="1"/>
    <col min="17" max="16384" width="8.88671875" style="173"/>
  </cols>
  <sheetData>
    <row r="2" spans="2:18" ht="15" customHeight="1" x14ac:dyDescent="0.3">
      <c r="B2" s="574" t="s">
        <v>37</v>
      </c>
      <c r="C2" s="575"/>
      <c r="D2" s="575"/>
      <c r="E2" s="575"/>
      <c r="F2" s="575"/>
      <c r="G2" s="575"/>
      <c r="H2" s="575"/>
      <c r="I2" s="576"/>
      <c r="J2" s="385"/>
      <c r="K2" s="385"/>
      <c r="L2" s="385"/>
      <c r="M2" s="385"/>
      <c r="N2" s="385"/>
      <c r="O2" s="385"/>
      <c r="P2" s="385"/>
      <c r="Q2" s="385"/>
    </row>
    <row r="3" spans="2:18" ht="15" customHeight="1" x14ac:dyDescent="0.3">
      <c r="B3" s="577"/>
      <c r="C3" s="578"/>
      <c r="D3" s="578"/>
      <c r="E3" s="578"/>
      <c r="F3" s="578"/>
      <c r="G3" s="578"/>
      <c r="H3" s="578"/>
      <c r="I3" s="579"/>
      <c r="J3" s="386"/>
      <c r="K3" s="386"/>
      <c r="L3" s="386"/>
      <c r="M3" s="386"/>
      <c r="N3" s="386"/>
      <c r="O3" s="386"/>
      <c r="P3" s="386"/>
      <c r="Q3" s="386"/>
    </row>
    <row r="4" spans="2:18" ht="15" customHeight="1" x14ac:dyDescent="0.3">
      <c r="B4" s="387"/>
      <c r="C4" s="388"/>
      <c r="D4" s="388"/>
      <c r="E4" s="388"/>
      <c r="F4" s="388"/>
      <c r="G4" s="388"/>
      <c r="H4" s="388"/>
      <c r="I4" s="389"/>
    </row>
    <row r="5" spans="2:18" ht="15" customHeight="1" x14ac:dyDescent="0.3">
      <c r="B5" s="390" t="s">
        <v>33</v>
      </c>
      <c r="C5" s="582"/>
      <c r="D5" s="582"/>
      <c r="E5" s="582"/>
      <c r="F5" s="582"/>
      <c r="G5" s="582"/>
      <c r="H5" s="391"/>
      <c r="I5" s="392"/>
    </row>
    <row r="6" spans="2:18" ht="15" customHeight="1" x14ac:dyDescent="0.3">
      <c r="B6" s="390" t="s">
        <v>34</v>
      </c>
      <c r="C6" s="580"/>
      <c r="D6" s="580"/>
      <c r="E6" s="580"/>
      <c r="F6" s="580"/>
      <c r="G6" s="580"/>
      <c r="H6" s="391"/>
      <c r="I6" s="392"/>
    </row>
    <row r="7" spans="2:18" ht="15" customHeight="1" x14ac:dyDescent="0.3">
      <c r="B7" s="390" t="s">
        <v>35</v>
      </c>
      <c r="C7" s="580"/>
      <c r="D7" s="580"/>
      <c r="E7" s="580"/>
      <c r="F7" s="580"/>
      <c r="G7" s="580"/>
      <c r="H7" s="391"/>
      <c r="I7" s="392"/>
    </row>
    <row r="8" spans="2:18" ht="15" customHeight="1" x14ac:dyDescent="0.3">
      <c r="B8" s="390" t="s">
        <v>554</v>
      </c>
      <c r="C8" s="580"/>
      <c r="D8" s="580"/>
      <c r="E8" s="580"/>
      <c r="F8" s="580"/>
      <c r="G8" s="580"/>
      <c r="H8" s="391"/>
      <c r="I8" s="392"/>
    </row>
    <row r="9" spans="2:18" ht="15" customHeight="1" x14ac:dyDescent="0.3">
      <c r="B9" s="390"/>
      <c r="C9" s="581"/>
      <c r="D9" s="581"/>
      <c r="E9" s="581"/>
      <c r="F9" s="581"/>
      <c r="G9" s="581"/>
      <c r="H9" s="391"/>
      <c r="I9" s="392"/>
    </row>
    <row r="10" spans="2:18" ht="15" customHeight="1" x14ac:dyDescent="0.3">
      <c r="B10" s="390"/>
      <c r="C10" s="393"/>
      <c r="D10" s="393"/>
      <c r="E10" s="393"/>
      <c r="F10" s="393"/>
      <c r="G10" s="393"/>
      <c r="H10" s="391"/>
      <c r="I10" s="392"/>
    </row>
    <row r="11" spans="2:18" ht="15" customHeight="1" x14ac:dyDescent="0.3">
      <c r="B11" s="570" t="s">
        <v>259</v>
      </c>
      <c r="C11" s="571"/>
      <c r="D11" s="571"/>
      <c r="E11" s="394"/>
      <c r="F11" s="394"/>
      <c r="G11" s="394"/>
      <c r="H11" s="394"/>
      <c r="I11" s="395"/>
    </row>
    <row r="12" spans="2:18" ht="15" customHeight="1" x14ac:dyDescent="0.3">
      <c r="B12" s="396"/>
      <c r="C12" s="397"/>
      <c r="D12" s="397"/>
      <c r="E12" s="397"/>
      <c r="F12" s="397"/>
      <c r="G12" s="397"/>
      <c r="H12" s="397"/>
      <c r="I12" s="398"/>
    </row>
    <row r="13" spans="2:18" ht="15" customHeight="1" x14ac:dyDescent="0.3">
      <c r="B13" s="399" t="s">
        <v>260</v>
      </c>
      <c r="C13" s="391"/>
      <c r="D13" s="391"/>
      <c r="E13" s="391"/>
      <c r="F13" s="400"/>
      <c r="G13" s="400"/>
      <c r="H13" s="413"/>
      <c r="I13" s="392" t="s">
        <v>261</v>
      </c>
      <c r="M13" s="174"/>
    </row>
    <row r="14" spans="2:18" ht="14.25" customHeight="1" x14ac:dyDescent="0.3">
      <c r="B14" s="401"/>
      <c r="C14" s="402"/>
      <c r="D14" s="402"/>
      <c r="E14" s="402"/>
      <c r="F14" s="403"/>
      <c r="G14" s="403"/>
      <c r="H14" s="403"/>
      <c r="I14" s="404"/>
    </row>
    <row r="15" spans="2:18" ht="15" customHeight="1" x14ac:dyDescent="0.3">
      <c r="B15" s="570" t="s">
        <v>68</v>
      </c>
      <c r="C15" s="571"/>
      <c r="D15" s="571"/>
      <c r="E15" s="391"/>
      <c r="F15" s="400"/>
      <c r="G15" s="400"/>
      <c r="H15" s="176"/>
      <c r="I15" s="392"/>
    </row>
    <row r="16" spans="2:18" ht="15" customHeight="1" x14ac:dyDescent="0.3">
      <c r="B16" s="405" t="s">
        <v>187</v>
      </c>
      <c r="C16" s="391"/>
      <c r="D16" s="391"/>
      <c r="E16" s="391"/>
      <c r="F16" s="400"/>
      <c r="G16" s="400"/>
      <c r="H16" s="176"/>
      <c r="I16" s="392"/>
      <c r="R16" s="177"/>
    </row>
    <row r="17" spans="2:18" ht="15" customHeight="1" x14ac:dyDescent="0.3">
      <c r="B17" s="399"/>
      <c r="C17" s="391"/>
      <c r="D17" s="391"/>
      <c r="E17" s="391"/>
      <c r="F17" s="400"/>
      <c r="G17" s="400"/>
      <c r="H17" s="176"/>
      <c r="I17" s="392"/>
      <c r="R17" s="177"/>
    </row>
    <row r="18" spans="2:18" ht="15" customHeight="1" x14ac:dyDescent="0.3">
      <c r="B18" s="399" t="s">
        <v>246</v>
      </c>
      <c r="C18" s="391"/>
      <c r="D18" s="391"/>
      <c r="E18" s="391"/>
      <c r="F18" s="400"/>
      <c r="G18" s="400"/>
      <c r="H18" s="413"/>
      <c r="I18" s="392" t="s">
        <v>188</v>
      </c>
      <c r="R18" s="177"/>
    </row>
    <row r="19" spans="2:18" ht="15" customHeight="1" x14ac:dyDescent="0.3">
      <c r="B19" s="399" t="s">
        <v>185</v>
      </c>
      <c r="C19" s="391"/>
      <c r="D19" s="391"/>
      <c r="E19" s="391"/>
      <c r="F19" s="400"/>
      <c r="G19" s="400"/>
      <c r="H19" s="414"/>
      <c r="I19" s="392" t="s">
        <v>189</v>
      </c>
      <c r="R19" s="177"/>
    </row>
    <row r="20" spans="2:18" ht="15" customHeight="1" x14ac:dyDescent="0.3">
      <c r="B20" s="399" t="s">
        <v>247</v>
      </c>
      <c r="C20" s="391"/>
      <c r="D20" s="391"/>
      <c r="E20" s="391"/>
      <c r="F20" s="400"/>
      <c r="G20" s="400"/>
      <c r="H20" s="414"/>
      <c r="I20" s="392" t="s">
        <v>188</v>
      </c>
      <c r="R20" s="177"/>
    </row>
    <row r="21" spans="2:18" ht="15" customHeight="1" x14ac:dyDescent="0.3">
      <c r="B21" s="399" t="s">
        <v>400</v>
      </c>
      <c r="C21" s="391"/>
      <c r="D21" s="391"/>
      <c r="E21" s="391"/>
      <c r="F21" s="400"/>
      <c r="G21" s="400"/>
      <c r="H21" s="414" t="s">
        <v>8</v>
      </c>
      <c r="I21" s="392" t="str">
        <f>IF(H21=Lister!G38,"Denne zone vil ikke ændre graveprisen",IF(Projektforudsætninger!H21=Lister!G39,"Denne zone vil ikke ændre graveprisen",IF(Projektforudsætninger!H21=Lister!G40,"Denne zone vil øge graveprisen med en faktor 1,55",IF(Projektforudsætninger!H21=Lister!G41,"Denne zone vil øge graveprisen med en faktor 4,95",""))))</f>
        <v>Denne zone vil ikke ændre graveprisen</v>
      </c>
      <c r="R21" s="177"/>
    </row>
    <row r="22" spans="2:18" ht="15" customHeight="1" x14ac:dyDescent="0.3">
      <c r="B22" s="399" t="s">
        <v>401</v>
      </c>
      <c r="C22" s="391"/>
      <c r="D22" s="391"/>
      <c r="E22" s="391"/>
      <c r="F22" s="400"/>
      <c r="G22" s="400"/>
      <c r="H22" s="414" t="s">
        <v>149</v>
      </c>
      <c r="I22" s="392"/>
      <c r="K22" s="178"/>
      <c r="L22" s="178"/>
      <c r="M22" s="178"/>
      <c r="N22" s="178"/>
      <c r="R22" s="177"/>
    </row>
    <row r="23" spans="2:18" ht="15" customHeight="1" x14ac:dyDescent="0.3">
      <c r="B23" s="399" t="s">
        <v>402</v>
      </c>
      <c r="C23" s="391"/>
      <c r="D23" s="391"/>
      <c r="E23" s="391"/>
      <c r="F23" s="400"/>
      <c r="G23" s="400"/>
      <c r="H23" s="414" t="s">
        <v>143</v>
      </c>
      <c r="I23" s="392"/>
      <c r="R23" s="177"/>
    </row>
    <row r="24" spans="2:18" ht="15" customHeight="1" x14ac:dyDescent="0.3">
      <c r="B24" s="399"/>
      <c r="C24" s="391"/>
      <c r="D24" s="391"/>
      <c r="E24" s="391"/>
      <c r="F24" s="400"/>
      <c r="G24" s="400"/>
      <c r="H24" s="415"/>
      <c r="I24" s="392"/>
      <c r="R24" s="177"/>
    </row>
    <row r="25" spans="2:18" ht="15" customHeight="1" x14ac:dyDescent="0.3">
      <c r="B25" s="399" t="s">
        <v>186</v>
      </c>
      <c r="C25" s="391"/>
      <c r="D25" s="391"/>
      <c r="E25" s="391"/>
      <c r="F25" s="400"/>
      <c r="G25" s="400"/>
      <c r="H25" s="413"/>
      <c r="I25" s="392"/>
      <c r="J25" s="177"/>
      <c r="R25" s="177"/>
    </row>
    <row r="26" spans="2:18" ht="15" customHeight="1" x14ac:dyDescent="0.3">
      <c r="B26" s="399" t="s">
        <v>363</v>
      </c>
      <c r="C26" s="391"/>
      <c r="D26" s="391"/>
      <c r="E26" s="391"/>
      <c r="F26" s="400"/>
      <c r="G26" s="400"/>
      <c r="H26" s="537">
        <f>'Stamdata - Rørindkøb'!C79/100</f>
        <v>0</v>
      </c>
      <c r="I26" s="392"/>
      <c r="J26" s="177"/>
      <c r="R26" s="177"/>
    </row>
    <row r="27" spans="2:18" ht="15" customHeight="1" x14ac:dyDescent="0.3">
      <c r="B27" s="399" t="s">
        <v>558</v>
      </c>
      <c r="C27" s="391"/>
      <c r="D27" s="391"/>
      <c r="E27" s="391"/>
      <c r="F27" s="400"/>
      <c r="G27" s="400"/>
      <c r="H27" s="547">
        <v>2021</v>
      </c>
      <c r="I27" s="392"/>
      <c r="J27" s="177"/>
      <c r="R27" s="177"/>
    </row>
    <row r="28" spans="2:18" ht="15" customHeight="1" x14ac:dyDescent="0.3">
      <c r="B28" s="399"/>
      <c r="C28" s="391"/>
      <c r="D28" s="391"/>
      <c r="E28" s="391"/>
      <c r="F28" s="400"/>
      <c r="G28" s="400"/>
      <c r="H28" s="176"/>
      <c r="I28" s="392"/>
      <c r="R28" s="177"/>
    </row>
    <row r="29" spans="2:18" ht="15" customHeight="1" x14ac:dyDescent="0.3">
      <c r="B29" s="405" t="s">
        <v>440</v>
      </c>
      <c r="C29" s="391"/>
      <c r="D29" s="391"/>
      <c r="E29" s="391"/>
      <c r="F29" s="400"/>
      <c r="G29" s="400"/>
      <c r="H29" s="176"/>
      <c r="I29" s="392"/>
      <c r="R29" s="177"/>
    </row>
    <row r="30" spans="2:18" ht="15" customHeight="1" x14ac:dyDescent="0.3">
      <c r="B30" s="405" t="s">
        <v>252</v>
      </c>
      <c r="C30" s="391"/>
      <c r="D30" s="391"/>
      <c r="E30" s="391"/>
      <c r="F30" s="400"/>
      <c r="G30" s="400"/>
      <c r="H30" s="176"/>
      <c r="I30" s="392"/>
      <c r="R30" s="177"/>
    </row>
    <row r="31" spans="2:18" ht="15" customHeight="1" x14ac:dyDescent="0.3">
      <c r="B31" s="399"/>
      <c r="C31" s="391"/>
      <c r="D31" s="391"/>
      <c r="E31" s="391"/>
      <c r="F31" s="400"/>
      <c r="G31" s="400"/>
      <c r="H31" s="176"/>
      <c r="I31" s="392"/>
      <c r="R31" s="177"/>
    </row>
    <row r="32" spans="2:18" ht="15" customHeight="1" x14ac:dyDescent="0.3">
      <c r="B32" s="399" t="s">
        <v>253</v>
      </c>
      <c r="C32" s="391"/>
      <c r="D32" s="391"/>
      <c r="E32" s="391"/>
      <c r="F32" s="400"/>
      <c r="G32" s="400"/>
      <c r="H32" s="416">
        <v>0.1</v>
      </c>
      <c r="I32" s="392"/>
      <c r="R32" s="177"/>
    </row>
    <row r="33" spans="2:18" ht="15" customHeight="1" x14ac:dyDescent="0.3">
      <c r="B33" s="399"/>
      <c r="C33" s="391"/>
      <c r="D33" s="391"/>
      <c r="E33" s="391"/>
      <c r="F33" s="400"/>
      <c r="G33" s="400"/>
      <c r="H33" s="176"/>
      <c r="I33" s="392"/>
      <c r="R33" s="177"/>
    </row>
    <row r="34" spans="2:18" ht="15" customHeight="1" x14ac:dyDescent="0.3">
      <c r="B34" s="572" t="s">
        <v>190</v>
      </c>
      <c r="C34" s="573"/>
      <c r="D34" s="573"/>
      <c r="E34" s="388"/>
      <c r="F34" s="388"/>
      <c r="G34" s="388"/>
      <c r="H34" s="388"/>
      <c r="I34" s="389"/>
      <c r="J34" s="180"/>
    </row>
    <row r="35" spans="2:18" ht="15" customHeight="1" x14ac:dyDescent="0.3">
      <c r="B35" s="405" t="s">
        <v>441</v>
      </c>
      <c r="C35" s="397"/>
      <c r="D35" s="397"/>
      <c r="E35" s="391"/>
      <c r="F35" s="391"/>
      <c r="G35" s="391"/>
      <c r="H35" s="391"/>
      <c r="I35" s="392"/>
      <c r="J35" s="180"/>
    </row>
    <row r="36" spans="2:18" ht="15" customHeight="1" x14ac:dyDescent="0.3">
      <c r="B36" s="405" t="s">
        <v>403</v>
      </c>
      <c r="C36" s="391"/>
      <c r="D36" s="391"/>
      <c r="E36" s="391"/>
      <c r="F36" s="391"/>
      <c r="G36" s="391"/>
      <c r="H36" s="391"/>
      <c r="I36" s="392"/>
      <c r="J36" s="177"/>
      <c r="R36" s="181"/>
    </row>
    <row r="37" spans="2:18" ht="15" customHeight="1" x14ac:dyDescent="0.3">
      <c r="B37" s="405"/>
      <c r="C37" s="391"/>
      <c r="D37" s="391"/>
      <c r="E37" s="391"/>
      <c r="F37" s="391"/>
      <c r="G37" s="391"/>
      <c r="H37" s="391"/>
      <c r="I37" s="392"/>
      <c r="J37" s="177"/>
      <c r="R37" s="181"/>
    </row>
    <row r="38" spans="2:18" ht="15" customHeight="1" x14ac:dyDescent="0.3">
      <c r="B38" s="406" t="s">
        <v>281</v>
      </c>
      <c r="C38" s="391"/>
      <c r="D38" s="391"/>
      <c r="E38" s="391"/>
      <c r="F38" s="391"/>
      <c r="G38" s="391"/>
      <c r="H38" s="391"/>
      <c r="I38" s="392"/>
      <c r="J38" s="177"/>
      <c r="R38" s="181"/>
    </row>
    <row r="39" spans="2:18" ht="15" customHeight="1" x14ac:dyDescent="0.3">
      <c r="B39" s="399" t="s">
        <v>200</v>
      </c>
      <c r="C39" s="407"/>
      <c r="D39" s="391"/>
      <c r="E39" s="391"/>
      <c r="F39" s="391"/>
      <c r="G39" s="391"/>
      <c r="H39" s="175" t="s">
        <v>24</v>
      </c>
      <c r="I39" s="408">
        <f>IF(H39="Ja",1.25,1)</f>
        <v>1</v>
      </c>
      <c r="J39" s="177"/>
    </row>
    <row r="40" spans="2:18" ht="15" customHeight="1" x14ac:dyDescent="0.3">
      <c r="B40" s="399"/>
      <c r="C40" s="407"/>
      <c r="D40" s="391"/>
      <c r="E40" s="391"/>
      <c r="F40" s="391"/>
      <c r="G40" s="391"/>
      <c r="H40" s="391"/>
      <c r="I40" s="408"/>
      <c r="J40" s="177"/>
    </row>
    <row r="41" spans="2:18" ht="15" customHeight="1" x14ac:dyDescent="0.3">
      <c r="B41" s="406" t="s">
        <v>282</v>
      </c>
      <c r="C41" s="407"/>
      <c r="D41" s="391"/>
      <c r="E41" s="391"/>
      <c r="F41" s="391"/>
      <c r="G41" s="391"/>
      <c r="H41" s="391"/>
      <c r="I41" s="408"/>
      <c r="J41" s="177"/>
    </row>
    <row r="42" spans="2:18" ht="15" customHeight="1" x14ac:dyDescent="0.3">
      <c r="B42" s="399" t="s">
        <v>283</v>
      </c>
      <c r="C42" s="391"/>
      <c r="D42" s="391"/>
      <c r="E42" s="391"/>
      <c r="F42" s="391"/>
      <c r="G42" s="391"/>
      <c r="H42" s="175" t="s">
        <v>24</v>
      </c>
      <c r="I42" s="408">
        <f>IF(H42="Ja",1+H43,1)</f>
        <v>1</v>
      </c>
      <c r="J42" s="177"/>
      <c r="K42" s="182"/>
      <c r="L42" s="182"/>
    </row>
    <row r="43" spans="2:18" ht="15" customHeight="1" x14ac:dyDescent="0.3">
      <c r="B43" s="409" t="s">
        <v>284</v>
      </c>
      <c r="C43" s="391"/>
      <c r="D43" s="391"/>
      <c r="E43" s="391"/>
      <c r="F43" s="391"/>
      <c r="G43" s="391"/>
      <c r="H43" s="183">
        <v>1</v>
      </c>
      <c r="I43" s="408"/>
      <c r="J43" s="177"/>
      <c r="K43" s="182"/>
      <c r="L43" s="182"/>
    </row>
    <row r="44" spans="2:18" ht="15" customHeight="1" x14ac:dyDescent="0.3">
      <c r="B44" s="399"/>
      <c r="C44" s="391"/>
      <c r="D44" s="391"/>
      <c r="E44" s="391"/>
      <c r="F44" s="391"/>
      <c r="G44" s="391"/>
      <c r="H44" s="391"/>
      <c r="I44" s="408"/>
      <c r="J44" s="177"/>
      <c r="K44" s="182"/>
      <c r="L44" s="182"/>
    </row>
    <row r="45" spans="2:18" ht="15" customHeight="1" x14ac:dyDescent="0.3">
      <c r="B45" s="406" t="s">
        <v>285</v>
      </c>
      <c r="C45" s="407"/>
      <c r="D45" s="391"/>
      <c r="E45" s="391"/>
      <c r="F45" s="391"/>
      <c r="G45" s="391"/>
      <c r="H45" s="391"/>
      <c r="I45" s="408"/>
      <c r="J45" s="177"/>
      <c r="K45" s="182"/>
      <c r="L45" s="182"/>
    </row>
    <row r="46" spans="2:18" ht="15" customHeight="1" x14ac:dyDescent="0.3">
      <c r="B46" s="399" t="s">
        <v>286</v>
      </c>
      <c r="C46" s="391"/>
      <c r="D46" s="391"/>
      <c r="E46" s="391"/>
      <c r="F46" s="391"/>
      <c r="G46" s="391"/>
      <c r="H46" s="175" t="s">
        <v>24</v>
      </c>
      <c r="I46" s="408">
        <f>IF(H46="Ja",1+H47,1)</f>
        <v>1</v>
      </c>
      <c r="J46" s="177"/>
      <c r="K46" s="182"/>
      <c r="L46" s="182"/>
    </row>
    <row r="47" spans="2:18" ht="15" customHeight="1" x14ac:dyDescent="0.3">
      <c r="B47" s="409" t="s">
        <v>287</v>
      </c>
      <c r="C47" s="391"/>
      <c r="D47" s="391"/>
      <c r="E47" s="391"/>
      <c r="F47" s="391"/>
      <c r="G47" s="391"/>
      <c r="H47" s="183">
        <v>1</v>
      </c>
      <c r="I47" s="408"/>
      <c r="J47" s="177"/>
      <c r="K47" s="182"/>
      <c r="L47" s="182"/>
    </row>
    <row r="48" spans="2:18" ht="15" customHeight="1" x14ac:dyDescent="0.3">
      <c r="B48" s="399"/>
      <c r="C48" s="391"/>
      <c r="D48" s="391"/>
      <c r="E48" s="391"/>
      <c r="F48" s="391"/>
      <c r="G48" s="391"/>
      <c r="H48" s="391"/>
      <c r="I48" s="392"/>
      <c r="J48" s="177"/>
      <c r="K48" s="182"/>
      <c r="L48" s="182"/>
    </row>
    <row r="49" spans="2:37" ht="15" customHeight="1" x14ac:dyDescent="0.3">
      <c r="B49" s="399"/>
      <c r="C49" s="391"/>
      <c r="D49" s="391"/>
      <c r="E49" s="391"/>
      <c r="F49" s="391"/>
      <c r="G49" s="391"/>
      <c r="H49" s="391"/>
      <c r="I49" s="392"/>
      <c r="J49" s="177"/>
      <c r="K49" s="182"/>
      <c r="L49" s="182"/>
    </row>
    <row r="50" spans="2:37" ht="13.65" customHeight="1" x14ac:dyDescent="0.3">
      <c r="B50" s="406" t="s">
        <v>199</v>
      </c>
      <c r="C50" s="391"/>
      <c r="D50" s="391"/>
      <c r="E50" s="391"/>
      <c r="F50" s="410"/>
      <c r="G50" s="391"/>
      <c r="H50" s="411">
        <f>I39*I42*I46</f>
        <v>1</v>
      </c>
      <c r="I50" s="392"/>
      <c r="J50" s="177"/>
    </row>
    <row r="51" spans="2:37" ht="13.65" customHeight="1" x14ac:dyDescent="0.3">
      <c r="B51" s="405" t="s">
        <v>325</v>
      </c>
      <c r="C51" s="391"/>
      <c r="D51" s="391"/>
      <c r="E51" s="391"/>
      <c r="F51" s="391"/>
      <c r="G51" s="391"/>
      <c r="H51" s="391"/>
      <c r="I51" s="392"/>
      <c r="J51" s="177"/>
    </row>
    <row r="52" spans="2:37" ht="13.65" customHeight="1" x14ac:dyDescent="0.3">
      <c r="B52" s="405" t="s">
        <v>326</v>
      </c>
      <c r="C52" s="391"/>
      <c r="D52" s="391"/>
      <c r="E52" s="391"/>
      <c r="F52" s="391"/>
      <c r="G52" s="391"/>
      <c r="H52" s="391"/>
      <c r="I52" s="392"/>
    </row>
    <row r="53" spans="2:37" ht="13.65" customHeight="1" x14ac:dyDescent="0.3">
      <c r="B53" s="399"/>
      <c r="C53" s="391"/>
      <c r="D53" s="391"/>
      <c r="E53" s="391"/>
      <c r="F53" s="391"/>
      <c r="G53" s="391"/>
      <c r="H53" s="391"/>
      <c r="I53" s="392"/>
    </row>
    <row r="54" spans="2:37" ht="13.65" customHeight="1" x14ac:dyDescent="0.3">
      <c r="B54" s="401"/>
      <c r="C54" s="402"/>
      <c r="D54" s="402"/>
      <c r="E54" s="402"/>
      <c r="F54" s="402"/>
      <c r="G54" s="402"/>
      <c r="H54" s="402"/>
      <c r="I54" s="404"/>
    </row>
    <row r="55" spans="2:37" x14ac:dyDescent="0.3">
      <c r="AE55" s="182"/>
      <c r="AF55" s="182"/>
      <c r="AG55" s="182"/>
      <c r="AH55" s="182"/>
      <c r="AI55" s="182"/>
      <c r="AJ55" s="182"/>
      <c r="AK55" s="182"/>
    </row>
    <row r="56" spans="2:37" x14ac:dyDescent="0.3">
      <c r="AE56" s="182"/>
      <c r="AF56" s="182"/>
      <c r="AG56" s="182"/>
      <c r="AH56" s="182"/>
      <c r="AI56" s="182"/>
      <c r="AJ56" s="182"/>
      <c r="AK56" s="182"/>
    </row>
    <row r="57" spans="2:37" x14ac:dyDescent="0.3">
      <c r="AE57" s="182"/>
      <c r="AF57" s="182"/>
      <c r="AG57" s="182"/>
      <c r="AH57" s="182"/>
      <c r="AI57" s="182"/>
      <c r="AJ57" s="182"/>
      <c r="AK57" s="182"/>
    </row>
    <row r="58" spans="2:37" x14ac:dyDescent="0.3">
      <c r="AE58" s="182"/>
      <c r="AF58" s="182"/>
      <c r="AG58" s="182"/>
      <c r="AH58" s="182"/>
      <c r="AI58" s="182"/>
      <c r="AJ58" s="182"/>
      <c r="AK58" s="182"/>
    </row>
    <row r="59" spans="2:37" x14ac:dyDescent="0.3">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E59" s="182"/>
      <c r="AF59" s="182"/>
      <c r="AG59" s="182"/>
      <c r="AH59" s="182"/>
      <c r="AI59" s="182"/>
      <c r="AJ59" s="182"/>
      <c r="AK59" s="182"/>
    </row>
    <row r="60" spans="2:37" s="182" customFormat="1" x14ac:dyDescent="0.3"/>
    <row r="61" spans="2:37" s="182" customFormat="1" x14ac:dyDescent="0.3">
      <c r="AC61" s="412"/>
    </row>
    <row r="62" spans="2:37" s="182" customFormat="1" x14ac:dyDescent="0.3"/>
  </sheetData>
  <mergeCells count="9">
    <mergeCell ref="B15:D15"/>
    <mergeCell ref="B34:D34"/>
    <mergeCell ref="B11:D11"/>
    <mergeCell ref="B2:I3"/>
    <mergeCell ref="C7:G7"/>
    <mergeCell ref="C9:G9"/>
    <mergeCell ref="C5:G5"/>
    <mergeCell ref="C6:G6"/>
    <mergeCell ref="C8:G8"/>
  </mergeCells>
  <phoneticPr fontId="4" type="noConversion"/>
  <conditionalFormatting sqref="C5:G7 C8">
    <cfRule type="expression" dxfId="539" priority="31">
      <formula>C5=""</formula>
    </cfRule>
  </conditionalFormatting>
  <conditionalFormatting sqref="H18">
    <cfRule type="expression" dxfId="538" priority="14">
      <formula>$H$18=""</formula>
    </cfRule>
  </conditionalFormatting>
  <conditionalFormatting sqref="H19">
    <cfRule type="expression" dxfId="537" priority="13">
      <formula>$H$19=""</formula>
    </cfRule>
  </conditionalFormatting>
  <conditionalFormatting sqref="H20">
    <cfRule type="expression" dxfId="536" priority="12">
      <formula>$H$20=""</formula>
    </cfRule>
  </conditionalFormatting>
  <conditionalFormatting sqref="H21">
    <cfRule type="expression" dxfId="535" priority="11">
      <formula>$H$21=""</formula>
    </cfRule>
  </conditionalFormatting>
  <conditionalFormatting sqref="H22">
    <cfRule type="expression" dxfId="534" priority="10">
      <formula>$H$22=""</formula>
    </cfRule>
  </conditionalFormatting>
  <conditionalFormatting sqref="H23">
    <cfRule type="expression" dxfId="533" priority="9">
      <formula>$H$23=""</formula>
    </cfRule>
  </conditionalFormatting>
  <conditionalFormatting sqref="H25">
    <cfRule type="expression" dxfId="532" priority="8">
      <formula>$H$25=""</formula>
    </cfRule>
  </conditionalFormatting>
  <conditionalFormatting sqref="H32">
    <cfRule type="expression" dxfId="531" priority="7">
      <formula>$H$32=""</formula>
    </cfRule>
  </conditionalFormatting>
  <conditionalFormatting sqref="H13">
    <cfRule type="expression" dxfId="530" priority="6">
      <formula>$H$13=""</formula>
    </cfRule>
  </conditionalFormatting>
  <conditionalFormatting sqref="H39">
    <cfRule type="expression" dxfId="529" priority="5">
      <formula>$H$39=""</formula>
    </cfRule>
  </conditionalFormatting>
  <conditionalFormatting sqref="H42">
    <cfRule type="expression" dxfId="528" priority="4">
      <formula>$H$42=""</formula>
    </cfRule>
  </conditionalFormatting>
  <conditionalFormatting sqref="H43">
    <cfRule type="expression" dxfId="527" priority="3">
      <formula>$H$43=""</formula>
    </cfRule>
  </conditionalFormatting>
  <conditionalFormatting sqref="H46">
    <cfRule type="expression" dxfId="526" priority="2">
      <formula>$H$46=""</formula>
    </cfRule>
  </conditionalFormatting>
  <conditionalFormatting sqref="H47">
    <cfRule type="expression" dxfId="525" priority="1">
      <formula>$H$47=""</formula>
    </cfRule>
  </conditionalFormatting>
  <pageMargins left="0.7" right="0.7" top="0.75" bottom="0.75" header="0.3" footer="0.3"/>
  <pageSetup orientation="portrait" r:id="rId1"/>
  <headerFooter>
    <oddFooter>&amp;LFHP2X63PFRYJ-846150512-58</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19B3B560-BADA-4A13-B9D5-1C29E2B4538E}">
          <x14:formula1>
            <xm:f>Lister!$G$37:$G$41</xm:f>
          </x14:formula1>
          <xm:sqref>H21</xm:sqref>
        </x14:dataValidation>
        <x14:dataValidation type="list" allowBlank="1" showInputMessage="1" showErrorMessage="1" xr:uid="{A93C0EFE-FB71-46E4-BD73-6122FF5104ED}">
          <x14:formula1>
            <xm:f>Lister!$F$9:$F$13</xm:f>
          </x14:formula1>
          <xm:sqref>H22</xm:sqref>
        </x14:dataValidation>
        <x14:dataValidation type="list" allowBlank="1" showInputMessage="1" showErrorMessage="1" xr:uid="{51C60EEA-C91C-42CB-8D56-885D901D4AED}">
          <x14:formula1>
            <xm:f>Lister!$D$9:$D$15</xm:f>
          </x14:formula1>
          <xm:sqref>H23</xm:sqref>
        </x14:dataValidation>
        <x14:dataValidation type="list" allowBlank="1" showInputMessage="1" showErrorMessage="1" xr:uid="{B4356DBD-496A-4E67-8642-EA4C422D54E8}">
          <x14:formula1>
            <xm:f>Lister!$B$37:$B$39</xm:f>
          </x14:formula1>
          <xm:sqref>H39 H42 H46</xm:sqref>
        </x14:dataValidation>
        <x14:dataValidation type="list" allowBlank="1" showInputMessage="1" showErrorMessage="1" xr:uid="{C6039C7C-6D41-455A-B743-C61B8DC9959E}">
          <x14:formula1>
            <xm:f>Lister!$C$37:$C$39</xm:f>
          </x14:formula1>
          <xm:sqref>H25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A4F7-0723-4C7D-B88B-B8551AC813E1}">
  <sheetPr codeName="Sheet6"/>
  <dimension ref="B2:U63"/>
  <sheetViews>
    <sheetView zoomScale="55" zoomScaleNormal="55" workbookViewId="0">
      <selection activeCell="G52" sqref="G52"/>
    </sheetView>
  </sheetViews>
  <sheetFormatPr defaultColWidth="8.88671875" defaultRowHeight="14.4" x14ac:dyDescent="0.3"/>
  <cols>
    <col min="1" max="1" width="3.5546875" style="171" customWidth="1"/>
    <col min="2" max="2" width="4.109375" style="171" customWidth="1"/>
    <col min="3" max="4" width="20.6640625" style="171" customWidth="1"/>
    <col min="5" max="5" width="22" style="171" customWidth="1"/>
    <col min="6" max="11" width="20.6640625" style="171" customWidth="1"/>
    <col min="12" max="12" width="25.109375" style="171" customWidth="1"/>
    <col min="13" max="13" width="61.109375" style="171" customWidth="1"/>
    <col min="14" max="14" width="20" style="171" customWidth="1"/>
    <col min="15" max="16384" width="8.88671875" style="171"/>
  </cols>
  <sheetData>
    <row r="2" spans="2:21" x14ac:dyDescent="0.3">
      <c r="C2" s="373" t="s">
        <v>433</v>
      </c>
    </row>
    <row r="3" spans="2:21" x14ac:dyDescent="0.3">
      <c r="C3" s="373" t="s">
        <v>562</v>
      </c>
    </row>
    <row r="4" spans="2:21" ht="15" thickBot="1" x14ac:dyDescent="0.35">
      <c r="B4" s="184"/>
      <c r="C4" s="184"/>
      <c r="K4" s="217"/>
      <c r="L4" s="217"/>
    </row>
    <row r="5" spans="2:21" ht="20.100000000000001" customHeight="1" x14ac:dyDescent="0.45">
      <c r="B5" s="218"/>
      <c r="C5" s="590" t="s">
        <v>249</v>
      </c>
      <c r="D5" s="591"/>
      <c r="E5" s="591"/>
      <c r="F5" s="591"/>
      <c r="G5" s="591"/>
      <c r="H5" s="592"/>
      <c r="I5" s="219"/>
      <c r="J5" s="587" t="s">
        <v>198</v>
      </c>
      <c r="K5" s="588"/>
      <c r="L5" s="589"/>
      <c r="M5" s="559"/>
      <c r="T5" s="220"/>
      <c r="U5" s="221"/>
    </row>
    <row r="6" spans="2:21" ht="20.100000000000001" customHeight="1" x14ac:dyDescent="0.4">
      <c r="B6" s="222"/>
      <c r="C6" s="427"/>
      <c r="D6" s="428" t="s">
        <v>250</v>
      </c>
      <c r="E6" s="429" t="s">
        <v>85</v>
      </c>
      <c r="F6" s="429" t="s">
        <v>216</v>
      </c>
      <c r="G6" s="429" t="s">
        <v>280</v>
      </c>
      <c r="H6" s="430" t="s">
        <v>209</v>
      </c>
      <c r="I6" s="223"/>
      <c r="J6" s="438" t="s">
        <v>202</v>
      </c>
      <c r="K6" s="439" t="s">
        <v>196</v>
      </c>
      <c r="L6" s="440" t="s">
        <v>197</v>
      </c>
      <c r="M6" s="560" t="s">
        <v>583</v>
      </c>
      <c r="T6" s="224"/>
      <c r="U6" s="225"/>
    </row>
    <row r="7" spans="2:21" ht="20.100000000000001" customHeight="1" x14ac:dyDescent="0.3">
      <c r="B7" s="222"/>
      <c r="C7" s="431" t="s">
        <v>248</v>
      </c>
      <c r="D7" s="432">
        <f>IFERROR(MROUND(SUM(I15:I29),1000),"")</f>
        <v>0</v>
      </c>
      <c r="E7" s="432">
        <f>IFERROR(MROUND(SUM(J15:J29),1000),"")</f>
        <v>0</v>
      </c>
      <c r="F7" s="432">
        <f t="shared" ref="F7" si="0">IFERROR(MROUND(SUM(K15:K29),1000),"")</f>
        <v>0</v>
      </c>
      <c r="G7" s="433">
        <f>IFERROR(MROUND(SUM(D7:F7)*Projektforudsætninger!$H$32,1000),"")</f>
        <v>0</v>
      </c>
      <c r="H7" s="434">
        <f>SUM(D7:G7)</f>
        <v>0</v>
      </c>
      <c r="I7" s="226"/>
      <c r="J7" s="595" t="str">
        <f>IF(Projektforudsætninger!H18="","",IF(SUM(G15:G29)=Projektforudsætninger!H18,"Summen stemmer","Afvigelse ift. projektforudsætninger"))</f>
        <v/>
      </c>
      <c r="K7" s="594" t="str">
        <f>IF(Projektforudsætninger!H19="","",IF(SUM(G32:G46)=Projektforudsætninger!H19,"Summen stemmer","Afvigelse ift. projektforudsætninger"))</f>
        <v/>
      </c>
      <c r="L7" s="593" t="str">
        <f>IF(Projektforudsætninger!H20="","",IF(SUM(G49:G63)=Projektforudsætninger!H20,"Summen stemmer","Afvigelse ift. projektforudsætninger"))</f>
        <v/>
      </c>
      <c r="M7" s="593" t="str">
        <f>IF(AND(Projektforudsætninger!H21&lt;&gt;"By",Distribution!E9&lt;&gt;0),"Der benyttes både kompleksitetsbuffer og zone faktor. Dette giver et for højt budget",IF(Projektforudsætninger!H21&lt;&gt;"By","Kompleksitet beregnet ud fra zone type","Kompleksitet beregnet ud fra vurdering"))</f>
        <v>Kompleksitet beregnet ud fra vurdering</v>
      </c>
      <c r="T7" s="228"/>
      <c r="U7" s="225"/>
    </row>
    <row r="8" spans="2:21" ht="20.100000000000001" customHeight="1" thickBot="1" x14ac:dyDescent="0.35">
      <c r="B8" s="222"/>
      <c r="C8" s="431" t="s">
        <v>277</v>
      </c>
      <c r="D8" s="432">
        <f>IFERROR(MROUND(SUM(I32:I46)+SUM(I49:I63),1000),"")</f>
        <v>0</v>
      </c>
      <c r="E8" s="432">
        <f>IFERROR(MROUND(SUM(J32:J46)+SUM(J49:J63),1000),"")</f>
        <v>0</v>
      </c>
      <c r="F8" s="432">
        <f>IFERROR(MROUND(SUM(K32:K46)+SUM(K49:K63),1000),"")</f>
        <v>0</v>
      </c>
      <c r="G8" s="433">
        <f>IFERROR(MROUND(SUM(D8:F8)*Projektforudsætninger!$H$32,1000),"")</f>
        <v>0</v>
      </c>
      <c r="H8" s="434">
        <f>SUM(D8:G8)</f>
        <v>0</v>
      </c>
      <c r="I8" s="226"/>
      <c r="J8" s="595"/>
      <c r="K8" s="594"/>
      <c r="L8" s="593"/>
      <c r="M8" s="593"/>
      <c r="T8" s="228"/>
      <c r="U8" s="225"/>
    </row>
    <row r="9" spans="2:21" ht="20.100000000000001" customHeight="1" x14ac:dyDescent="0.3">
      <c r="B9" s="222"/>
      <c r="C9" s="431" t="s">
        <v>278</v>
      </c>
      <c r="D9" s="432"/>
      <c r="E9" s="432">
        <f>IF(M10="",M9,M10)</f>
        <v>0</v>
      </c>
      <c r="F9" s="432"/>
      <c r="G9" s="433"/>
      <c r="H9" s="434">
        <f>SUM(D9:G9)</f>
        <v>0</v>
      </c>
      <c r="I9" s="226"/>
      <c r="J9" s="539" t="s">
        <v>269</v>
      </c>
      <c r="K9" s="540"/>
      <c r="L9" s="540"/>
      <c r="M9" s="541">
        <f>MROUND(((SUM(J15:J29)+SUM(J49:J63)+SUM(J32:J46))*Projektforudsætninger!H50)-(SUM(Distribution!J15:J29)+SUM(Distribution!J49:J63)+SUM(J32:J46)),1000)</f>
        <v>0</v>
      </c>
      <c r="T9" s="228"/>
      <c r="U9" s="225"/>
    </row>
    <row r="10" spans="2:21" ht="20.100000000000001" customHeight="1" thickBot="1" x14ac:dyDescent="0.35">
      <c r="B10" s="222"/>
      <c r="C10" s="435" t="s">
        <v>209</v>
      </c>
      <c r="D10" s="436">
        <f>SUM(D7:D9)</f>
        <v>0</v>
      </c>
      <c r="E10" s="436">
        <f>SUM(E7:E9)</f>
        <v>0</v>
      </c>
      <c r="F10" s="436">
        <f>SUM(F7:F9)</f>
        <v>0</v>
      </c>
      <c r="G10" s="436">
        <f t="shared" ref="G10" si="1">SUM(G7:G9)</f>
        <v>0</v>
      </c>
      <c r="H10" s="437">
        <f>SUM(H7:H9)</f>
        <v>0</v>
      </c>
      <c r="I10" s="229"/>
      <c r="J10" s="542" t="s">
        <v>257</v>
      </c>
      <c r="K10" s="184"/>
      <c r="L10" s="184"/>
      <c r="M10" s="545"/>
      <c r="T10" s="228"/>
      <c r="U10" s="225"/>
    </row>
    <row r="11" spans="2:21" s="380" customFormat="1" ht="20.100000000000001" customHeight="1" thickBot="1" x14ac:dyDescent="0.35">
      <c r="B11" s="378"/>
      <c r="C11" s="378"/>
      <c r="D11" s="379"/>
      <c r="H11" s="381"/>
      <c r="I11" s="381"/>
      <c r="J11" s="543" t="s">
        <v>427</v>
      </c>
      <c r="K11" s="381"/>
      <c r="L11" s="381"/>
      <c r="M11" s="544" t="str">
        <f>IF(ISBLANK(M10)=TRUE,"",IFERROR((M10/SUM(E7:E8))+1,""))</f>
        <v/>
      </c>
      <c r="T11" s="382"/>
      <c r="U11" s="383"/>
    </row>
    <row r="12" spans="2:21" ht="18.75" customHeight="1" thickBot="1" x14ac:dyDescent="0.35">
      <c r="B12" s="222"/>
      <c r="C12" s="222"/>
      <c r="D12" s="230"/>
      <c r="H12" s="227"/>
      <c r="I12" s="227"/>
      <c r="J12" s="227"/>
      <c r="K12" s="227"/>
      <c r="L12" s="227"/>
      <c r="M12" s="227"/>
      <c r="T12" s="228"/>
      <c r="U12" s="225"/>
    </row>
    <row r="13" spans="2:21" ht="23.4" customHeight="1" x14ac:dyDescent="0.45">
      <c r="B13" s="231"/>
      <c r="C13" s="583" t="s">
        <v>201</v>
      </c>
      <c r="D13" s="583"/>
      <c r="E13" s="583"/>
      <c r="F13" s="583"/>
      <c r="G13" s="583"/>
      <c r="H13" s="583"/>
      <c r="I13" s="583"/>
      <c r="J13" s="583"/>
      <c r="K13" s="583"/>
      <c r="L13" s="583"/>
      <c r="M13" s="584"/>
    </row>
    <row r="14" spans="2:21" x14ac:dyDescent="0.3">
      <c r="B14" s="232"/>
      <c r="C14" s="233" t="s">
        <v>206</v>
      </c>
      <c r="D14" s="233" t="s">
        <v>207</v>
      </c>
      <c r="E14" s="233" t="s">
        <v>150</v>
      </c>
      <c r="F14" s="233" t="s">
        <v>214</v>
      </c>
      <c r="G14" s="233" t="s">
        <v>213</v>
      </c>
      <c r="H14" s="233" t="s">
        <v>5</v>
      </c>
      <c r="I14" s="233" t="s">
        <v>193</v>
      </c>
      <c r="J14" s="233" t="s">
        <v>85</v>
      </c>
      <c r="K14" s="233" t="s">
        <v>215</v>
      </c>
      <c r="L14" s="233" t="s">
        <v>67</v>
      </c>
      <c r="M14" s="384" t="s">
        <v>109</v>
      </c>
    </row>
    <row r="15" spans="2:21" x14ac:dyDescent="0.3">
      <c r="B15" s="417" t="s">
        <v>17</v>
      </c>
      <c r="C15" s="418"/>
      <c r="D15" s="234" t="str">
        <f>IF(C15="","",Projektforudsætninger!$H$23)</f>
        <v/>
      </c>
      <c r="E15" s="235" t="str">
        <f>IF(C15="","",Projektforudsætninger!$H$22)</f>
        <v/>
      </c>
      <c r="F15" s="236" t="str">
        <f>IF(C15="","",Projektforudsætninger!$H$21)</f>
        <v/>
      </c>
      <c r="G15" s="237"/>
      <c r="H15" s="238" t="str">
        <f>IF(C15="","","lbm")</f>
        <v/>
      </c>
      <c r="I15" s="243" t="str">
        <f>IFERROR(MROUND(IF('CAPEX - Beregninger'!B3&gt;0,'CAPEX - Beregninger'!B3,"")*G15*(1-Projektforudsætninger!$H$26),1000),"")</f>
        <v/>
      </c>
      <c r="J15" s="240" t="str">
        <f>IFERROR(MROUND(('CAPEX - Beregninger'!D3*'CAPEX - Beregninger'!E3)*G15,1000),"")</f>
        <v/>
      </c>
      <c r="K15" s="239" t="str">
        <f>IFERROR(MROUND('CAPEX - Beregninger'!G3*G15,1000),"")</f>
        <v/>
      </c>
      <c r="L15" s="241" t="str">
        <f t="shared" ref="L15:L29" si="2">IFERROR(I15+J15+K15,"")</f>
        <v/>
      </c>
      <c r="M15" s="419"/>
    </row>
    <row r="16" spans="2:21" x14ac:dyDescent="0.3">
      <c r="B16" s="417" t="str">
        <f>IF(ISNUMBER(L15),"#"&amp;RIGHT(B15,LEN(B15)-FIND("#",B15))+1,"")</f>
        <v/>
      </c>
      <c r="C16" s="418"/>
      <c r="D16" s="234" t="str">
        <f>IF(C16="","",Projektforudsætninger!$H$23)</f>
        <v/>
      </c>
      <c r="E16" s="235" t="str">
        <f>IF(C16="","",Projektforudsætninger!$H$22)</f>
        <v/>
      </c>
      <c r="F16" s="236" t="str">
        <f>IF(C16="","",Projektforudsætninger!$H$21)</f>
        <v/>
      </c>
      <c r="G16" s="242"/>
      <c r="H16" s="238" t="str">
        <f t="shared" ref="H16:H29" si="3">IF(C16="","","lbm")</f>
        <v/>
      </c>
      <c r="I16" s="243" t="str">
        <f>IFERROR(MROUND(IF('CAPEX - Beregninger'!B4&gt;0,'CAPEX - Beregninger'!B4,"")*G16*(1-Projektforudsætninger!$H$26),1000),"")</f>
        <v/>
      </c>
      <c r="J16" s="240" t="str">
        <f>IFERROR(MROUND(('CAPEX - Beregninger'!D4*'CAPEX - Beregninger'!E4)*G16,1000),"")</f>
        <v/>
      </c>
      <c r="K16" s="243" t="str">
        <f>IFERROR(MROUND('CAPEX - Beregninger'!G4*G16,1000),"")</f>
        <v/>
      </c>
      <c r="L16" s="241" t="str">
        <f t="shared" si="2"/>
        <v/>
      </c>
      <c r="M16" s="419"/>
    </row>
    <row r="17" spans="2:14" ht="15" customHeight="1" x14ac:dyDescent="0.3">
      <c r="B17" s="417" t="str">
        <f t="shared" ref="B17:B29" si="4">IF(ISNUMBER(L16),"#"&amp;RIGHT(B16,LEN(B16)-FIND("#",B16))+1,"")</f>
        <v/>
      </c>
      <c r="C17" s="418"/>
      <c r="D17" s="234" t="str">
        <f>IF(C17="","",Projektforudsætninger!$H$23)</f>
        <v/>
      </c>
      <c r="E17" s="235" t="str">
        <f>IF(C17="","",Projektforudsætninger!$H$22)</f>
        <v/>
      </c>
      <c r="F17" s="236" t="str">
        <f>IF(C17="","",Projektforudsætninger!$H$21)</f>
        <v/>
      </c>
      <c r="G17" s="242"/>
      <c r="H17" s="238" t="str">
        <f t="shared" si="3"/>
        <v/>
      </c>
      <c r="I17" s="243" t="str">
        <f>IFERROR(MROUND(IF('CAPEX - Beregninger'!B5&gt;0,'CAPEX - Beregninger'!B5,"")*G17*(1-Projektforudsætninger!$H$26),1000),"")</f>
        <v/>
      </c>
      <c r="J17" s="240" t="str">
        <f>IFERROR(MROUND(('CAPEX - Beregninger'!D5*'CAPEX - Beregninger'!E5)*G17,1000),"")</f>
        <v/>
      </c>
      <c r="K17" s="243" t="str">
        <f>IFERROR(MROUND('CAPEX - Beregninger'!G5*G17,1000),"")</f>
        <v/>
      </c>
      <c r="L17" s="241" t="str">
        <f t="shared" si="2"/>
        <v/>
      </c>
      <c r="M17" s="419"/>
    </row>
    <row r="18" spans="2:14" x14ac:dyDescent="0.3">
      <c r="B18" s="417" t="str">
        <f t="shared" si="4"/>
        <v/>
      </c>
      <c r="C18" s="418"/>
      <c r="D18" s="234" t="str">
        <f>IF(C18="","",Projektforudsætninger!$H$23)</f>
        <v/>
      </c>
      <c r="E18" s="235" t="str">
        <f>IF(C18="","",Projektforudsætninger!$H$22)</f>
        <v/>
      </c>
      <c r="F18" s="236" t="str">
        <f>IF(C18="","",Projektforudsætninger!$H$21)</f>
        <v/>
      </c>
      <c r="G18" s="242"/>
      <c r="H18" s="238" t="str">
        <f t="shared" si="3"/>
        <v/>
      </c>
      <c r="I18" s="243" t="str">
        <f>IFERROR(MROUND(IF('CAPEX - Beregninger'!B6&gt;0,'CAPEX - Beregninger'!B6,"")*G18*(1-Projektforudsætninger!$H$26),1000),"")</f>
        <v/>
      </c>
      <c r="J18" s="240" t="str">
        <f>IFERROR(MROUND(('CAPEX - Beregninger'!D6*'CAPEX - Beregninger'!E6)*G18,1000),"")</f>
        <v/>
      </c>
      <c r="K18" s="243" t="str">
        <f>IFERROR(MROUND('CAPEX - Beregninger'!G6*G18,1000),"")</f>
        <v/>
      </c>
      <c r="L18" s="241" t="str">
        <f t="shared" si="2"/>
        <v/>
      </c>
      <c r="M18" s="419"/>
    </row>
    <row r="19" spans="2:14" x14ac:dyDescent="0.3">
      <c r="B19" s="417" t="str">
        <f t="shared" si="4"/>
        <v/>
      </c>
      <c r="C19" s="418"/>
      <c r="D19" s="234" t="str">
        <f>IF(C19="","",Projektforudsætninger!$H$23)</f>
        <v/>
      </c>
      <c r="E19" s="235" t="str">
        <f>IF(C19="","",Projektforudsætninger!$H$22)</f>
        <v/>
      </c>
      <c r="F19" s="236" t="str">
        <f>IF(C19="","",Projektforudsætninger!$H$21)</f>
        <v/>
      </c>
      <c r="G19" s="242"/>
      <c r="H19" s="238" t="str">
        <f t="shared" si="3"/>
        <v/>
      </c>
      <c r="I19" s="243" t="str">
        <f>IFERROR(MROUND(IF('CAPEX - Beregninger'!B7&gt;0,'CAPEX - Beregninger'!B7,"")*G19*(1-Projektforudsætninger!$H$26),1000),"")</f>
        <v/>
      </c>
      <c r="J19" s="240" t="str">
        <f>IFERROR(MROUND(('CAPEX - Beregninger'!D7*'CAPEX - Beregninger'!E7)*G19,1000),"")</f>
        <v/>
      </c>
      <c r="K19" s="243" t="str">
        <f>IFERROR(MROUND('CAPEX - Beregninger'!G7*G19,1000),"")</f>
        <v/>
      </c>
      <c r="L19" s="241" t="str">
        <f t="shared" si="2"/>
        <v/>
      </c>
      <c r="M19" s="419"/>
    </row>
    <row r="20" spans="2:14" x14ac:dyDescent="0.3">
      <c r="B20" s="417" t="str">
        <f t="shared" si="4"/>
        <v/>
      </c>
      <c r="C20" s="418"/>
      <c r="D20" s="234" t="str">
        <f>IF(C20="","",Projektforudsætninger!$H$23)</f>
        <v/>
      </c>
      <c r="E20" s="235" t="str">
        <f>IF(C20="","",Projektforudsætninger!$H$22)</f>
        <v/>
      </c>
      <c r="F20" s="236" t="str">
        <f>IF(C20="","",Projektforudsætninger!$H$21)</f>
        <v/>
      </c>
      <c r="G20" s="242"/>
      <c r="H20" s="238" t="str">
        <f t="shared" si="3"/>
        <v/>
      </c>
      <c r="I20" s="243" t="str">
        <f>IFERROR(MROUND(IF('CAPEX - Beregninger'!B8&gt;0,'CAPEX - Beregninger'!B8,"")*G20*(1-Projektforudsætninger!$H$26),1000),"")</f>
        <v/>
      </c>
      <c r="J20" s="240" t="str">
        <f>IFERROR(MROUND(('CAPEX - Beregninger'!D8*'CAPEX - Beregninger'!E8)*G20,1000),"")</f>
        <v/>
      </c>
      <c r="K20" s="243" t="str">
        <f>IFERROR(MROUND('CAPEX - Beregninger'!G8*G20,1000),"")</f>
        <v/>
      </c>
      <c r="L20" s="241" t="str">
        <f t="shared" si="2"/>
        <v/>
      </c>
      <c r="M20" s="419"/>
    </row>
    <row r="21" spans="2:14" x14ac:dyDescent="0.3">
      <c r="B21" s="417" t="str">
        <f t="shared" si="4"/>
        <v/>
      </c>
      <c r="C21" s="418"/>
      <c r="D21" s="234" t="str">
        <f>IF(C21="","",Projektforudsætninger!$H$23)</f>
        <v/>
      </c>
      <c r="E21" s="235" t="str">
        <f>IF(C21="","",Projektforudsætninger!$H$22)</f>
        <v/>
      </c>
      <c r="F21" s="236" t="str">
        <f>IF(C21="","",Projektforudsætninger!$H$21)</f>
        <v/>
      </c>
      <c r="G21" s="242"/>
      <c r="H21" s="238" t="str">
        <f t="shared" si="3"/>
        <v/>
      </c>
      <c r="I21" s="243" t="str">
        <f>IFERROR(MROUND(IF('CAPEX - Beregninger'!B9&gt;0,'CAPEX - Beregninger'!B9,"")*G21*(1-Projektforudsætninger!$H$26),1000),"")</f>
        <v/>
      </c>
      <c r="J21" s="240" t="str">
        <f>IFERROR(MROUND(('CAPEX - Beregninger'!D9*'CAPEX - Beregninger'!E9)*G21,1000),"")</f>
        <v/>
      </c>
      <c r="K21" s="243" t="str">
        <f>IFERROR(MROUND('CAPEX - Beregninger'!G9*G21,1000),"")</f>
        <v/>
      </c>
      <c r="L21" s="241" t="str">
        <f t="shared" si="2"/>
        <v/>
      </c>
      <c r="M21" s="419"/>
    </row>
    <row r="22" spans="2:14" x14ac:dyDescent="0.3">
      <c r="B22" s="417" t="str">
        <f t="shared" si="4"/>
        <v/>
      </c>
      <c r="C22" s="418"/>
      <c r="D22" s="234" t="str">
        <f>IF(C22="","",Projektforudsætninger!$H$23)</f>
        <v/>
      </c>
      <c r="E22" s="235" t="str">
        <f>IF(C22="","",Projektforudsætninger!$H$22)</f>
        <v/>
      </c>
      <c r="F22" s="236" t="str">
        <f>IF(C22="","",Projektforudsætninger!$H$21)</f>
        <v/>
      </c>
      <c r="G22" s="242"/>
      <c r="H22" s="238" t="str">
        <f t="shared" si="3"/>
        <v/>
      </c>
      <c r="I22" s="243" t="str">
        <f>IFERROR(MROUND(IF('CAPEX - Beregninger'!B10&gt;0,'CAPEX - Beregninger'!B10,"")*G22*(1-Projektforudsætninger!$H$26),1000),"")</f>
        <v/>
      </c>
      <c r="J22" s="240" t="str">
        <f>IFERROR(MROUND(('CAPEX - Beregninger'!D10*'CAPEX - Beregninger'!E10)*G22,1000),"")</f>
        <v/>
      </c>
      <c r="K22" s="243" t="str">
        <f>IFERROR(MROUND('CAPEX - Beregninger'!G10*G22,1000),"")</f>
        <v/>
      </c>
      <c r="L22" s="241" t="str">
        <f t="shared" si="2"/>
        <v/>
      </c>
      <c r="M22" s="419"/>
    </row>
    <row r="23" spans="2:14" x14ac:dyDescent="0.3">
      <c r="B23" s="417" t="str">
        <f t="shared" si="4"/>
        <v/>
      </c>
      <c r="C23" s="418"/>
      <c r="D23" s="234" t="str">
        <f>IF(C23="","",Projektforudsætninger!$H$23)</f>
        <v/>
      </c>
      <c r="E23" s="235" t="str">
        <f>IF(C23="","",Projektforudsætninger!$H$22)</f>
        <v/>
      </c>
      <c r="F23" s="236" t="str">
        <f>IF(C23="","",Projektforudsætninger!$H$21)</f>
        <v/>
      </c>
      <c r="G23" s="242"/>
      <c r="H23" s="238" t="str">
        <f t="shared" si="3"/>
        <v/>
      </c>
      <c r="I23" s="243" t="str">
        <f>IFERROR(MROUND(IF('CAPEX - Beregninger'!B11&gt;0,'CAPEX - Beregninger'!B11,"")*G23*(1-Projektforudsætninger!$H$26),1000),"")</f>
        <v/>
      </c>
      <c r="J23" s="240" t="str">
        <f>IFERROR(MROUND(('CAPEX - Beregninger'!D11*'CAPEX - Beregninger'!E11)*G23,1000),"")</f>
        <v/>
      </c>
      <c r="K23" s="243" t="str">
        <f>IFERROR(MROUND('CAPEX - Beregninger'!G11*G23,1000),"")</f>
        <v/>
      </c>
      <c r="L23" s="241" t="str">
        <f t="shared" si="2"/>
        <v/>
      </c>
      <c r="M23" s="419"/>
    </row>
    <row r="24" spans="2:14" x14ac:dyDescent="0.3">
      <c r="B24" s="417" t="str">
        <f t="shared" si="4"/>
        <v/>
      </c>
      <c r="C24" s="418"/>
      <c r="D24" s="234" t="str">
        <f>IF(C24="","",Projektforudsætninger!$H$23)</f>
        <v/>
      </c>
      <c r="E24" s="235" t="str">
        <f>IF(C24="","",Projektforudsætninger!$H$22)</f>
        <v/>
      </c>
      <c r="F24" s="236" t="str">
        <f>IF(C24="","",Projektforudsætninger!$H$21)</f>
        <v/>
      </c>
      <c r="G24" s="242"/>
      <c r="H24" s="238" t="str">
        <f t="shared" si="3"/>
        <v/>
      </c>
      <c r="I24" s="243" t="str">
        <f>IFERROR(MROUND(IF('CAPEX - Beregninger'!B12&gt;0,'CAPEX - Beregninger'!B12,"")*G24*(1-Projektforudsætninger!$H$26),1000),"")</f>
        <v/>
      </c>
      <c r="J24" s="240" t="str">
        <f>IFERROR(MROUND(('CAPEX - Beregninger'!D12*'CAPEX - Beregninger'!E12)*G24,1000),"")</f>
        <v/>
      </c>
      <c r="K24" s="243" t="str">
        <f>IFERROR(MROUND('CAPEX - Beregninger'!G12*G24,1000),"")</f>
        <v/>
      </c>
      <c r="L24" s="241" t="str">
        <f t="shared" si="2"/>
        <v/>
      </c>
      <c r="M24" s="419"/>
    </row>
    <row r="25" spans="2:14" x14ac:dyDescent="0.3">
      <c r="B25" s="417" t="str">
        <f t="shared" si="4"/>
        <v/>
      </c>
      <c r="C25" s="418"/>
      <c r="D25" s="234" t="str">
        <f>IF(C25="","",Projektforudsætninger!$H$23)</f>
        <v/>
      </c>
      <c r="E25" s="235" t="str">
        <f>IF(C25="","",Projektforudsætninger!$H$22)</f>
        <v/>
      </c>
      <c r="F25" s="236" t="str">
        <f>IF(C25="","",Projektforudsætninger!$H$21)</f>
        <v/>
      </c>
      <c r="G25" s="242"/>
      <c r="H25" s="238" t="str">
        <f t="shared" si="3"/>
        <v/>
      </c>
      <c r="I25" s="243" t="str">
        <f>IFERROR(MROUND(IF('CAPEX - Beregninger'!B13&gt;0,'CAPEX - Beregninger'!B13,"")*G25*(1-Projektforudsætninger!$H$26),1000),"")</f>
        <v/>
      </c>
      <c r="J25" s="240" t="str">
        <f>IFERROR(MROUND(('CAPEX - Beregninger'!D13*'CAPEX - Beregninger'!E13)*G25,1000),"")</f>
        <v/>
      </c>
      <c r="K25" s="243" t="str">
        <f>IFERROR(MROUND('CAPEX - Beregninger'!G13*G25,1000),"")</f>
        <v/>
      </c>
      <c r="L25" s="241" t="str">
        <f t="shared" si="2"/>
        <v/>
      </c>
      <c r="M25" s="419"/>
    </row>
    <row r="26" spans="2:14" x14ac:dyDescent="0.3">
      <c r="B26" s="417" t="str">
        <f t="shared" si="4"/>
        <v/>
      </c>
      <c r="C26" s="418"/>
      <c r="D26" s="234" t="str">
        <f>IF(C26="","",Projektforudsætninger!$H$23)</f>
        <v/>
      </c>
      <c r="E26" s="235" t="str">
        <f>IF(C26="","",Projektforudsætninger!$H$22)</f>
        <v/>
      </c>
      <c r="F26" s="236" t="str">
        <f>IF(C26="","",Projektforudsætninger!$H$21)</f>
        <v/>
      </c>
      <c r="G26" s="242"/>
      <c r="H26" s="238" t="str">
        <f t="shared" si="3"/>
        <v/>
      </c>
      <c r="I26" s="243" t="str">
        <f>IFERROR(MROUND(IF('CAPEX - Beregninger'!B14&gt;0,'CAPEX - Beregninger'!B14,"")*G26*(1-Projektforudsætninger!$H$26),1000),"")</f>
        <v/>
      </c>
      <c r="J26" s="240" t="str">
        <f>IFERROR(MROUND(('CAPEX - Beregninger'!D14*'CAPEX - Beregninger'!E14)*G26,1000),"")</f>
        <v/>
      </c>
      <c r="K26" s="243" t="str">
        <f>IFERROR(MROUND('CAPEX - Beregninger'!G14*G26,1000),"")</f>
        <v/>
      </c>
      <c r="L26" s="241" t="str">
        <f t="shared" si="2"/>
        <v/>
      </c>
      <c r="M26" s="419"/>
    </row>
    <row r="27" spans="2:14" x14ac:dyDescent="0.3">
      <c r="B27" s="417" t="str">
        <f t="shared" si="4"/>
        <v/>
      </c>
      <c r="C27" s="418"/>
      <c r="D27" s="234" t="str">
        <f>IF(C27="","",Projektforudsætninger!$H$23)</f>
        <v/>
      </c>
      <c r="E27" s="235" t="str">
        <f>IF(C27="","",Projektforudsætninger!$H$22)</f>
        <v/>
      </c>
      <c r="F27" s="236" t="str">
        <f>IF(C27="","",Projektforudsætninger!$H$21)</f>
        <v/>
      </c>
      <c r="G27" s="242"/>
      <c r="H27" s="238" t="str">
        <f t="shared" si="3"/>
        <v/>
      </c>
      <c r="I27" s="243" t="str">
        <f>IFERROR(MROUND(IF('CAPEX - Beregninger'!B15&gt;0,'CAPEX - Beregninger'!B15,"")*G27*(1-Projektforudsætninger!$H$26),1000),"")</f>
        <v/>
      </c>
      <c r="J27" s="240" t="str">
        <f>IFERROR(MROUND(('CAPEX - Beregninger'!D15*'CAPEX - Beregninger'!E15)*G27,1000),"")</f>
        <v/>
      </c>
      <c r="K27" s="243" t="str">
        <f>IFERROR(MROUND('CAPEX - Beregninger'!G15*G27,1000),"")</f>
        <v/>
      </c>
      <c r="L27" s="241" t="str">
        <f t="shared" si="2"/>
        <v/>
      </c>
      <c r="M27" s="419"/>
    </row>
    <row r="28" spans="2:14" x14ac:dyDescent="0.3">
      <c r="B28" s="417" t="str">
        <f t="shared" si="4"/>
        <v/>
      </c>
      <c r="C28" s="418"/>
      <c r="D28" s="234" t="str">
        <f>IF(C28="","",Projektforudsætninger!$H$23)</f>
        <v/>
      </c>
      <c r="E28" s="235" t="str">
        <f>IF(C28="","",Projektforudsætninger!$H$22)</f>
        <v/>
      </c>
      <c r="F28" s="236" t="str">
        <f>IF(C28="","",Projektforudsætninger!$H$21)</f>
        <v/>
      </c>
      <c r="G28" s="242"/>
      <c r="H28" s="238" t="str">
        <f t="shared" si="3"/>
        <v/>
      </c>
      <c r="I28" s="243" t="str">
        <f>IFERROR(MROUND(IF('CAPEX - Beregninger'!B16&gt;0,'CAPEX - Beregninger'!B16,"")*G28*(1-Projektforudsætninger!$H$26),1000),"")</f>
        <v/>
      </c>
      <c r="J28" s="240" t="str">
        <f>IFERROR(MROUND(('CAPEX - Beregninger'!D16*'CAPEX - Beregninger'!E16)*G28,1000),"")</f>
        <v/>
      </c>
      <c r="K28" s="243" t="str">
        <f>IFERROR(MROUND('CAPEX - Beregninger'!G16*G28,1000),"")</f>
        <v/>
      </c>
      <c r="L28" s="241" t="str">
        <f t="shared" si="2"/>
        <v/>
      </c>
      <c r="M28" s="419"/>
    </row>
    <row r="29" spans="2:14" ht="15" thickBot="1" x14ac:dyDescent="0.35">
      <c r="B29" s="420" t="str">
        <f t="shared" si="4"/>
        <v/>
      </c>
      <c r="C29" s="538"/>
      <c r="D29" s="244" t="str">
        <f>IF(C29="","",Projektforudsætninger!$H$23)</f>
        <v/>
      </c>
      <c r="E29" s="235" t="str">
        <f>IF(C29="","",Projektforudsætninger!$H$22)</f>
        <v/>
      </c>
      <c r="F29" s="246" t="str">
        <f>IF(C29="","",Projektforudsætninger!$H$21)</f>
        <v/>
      </c>
      <c r="G29" s="247"/>
      <c r="H29" s="248" t="str">
        <f t="shared" si="3"/>
        <v/>
      </c>
      <c r="I29" s="250" t="str">
        <f>IFERROR(MROUND(IF('CAPEX - Beregninger'!B17&gt;0,'CAPEX - Beregninger'!B17,"")*G29*(1-Projektforudsætninger!$H$26),1000),"")</f>
        <v/>
      </c>
      <c r="J29" s="240" t="str">
        <f>IFERROR(MROUND(('CAPEX - Beregninger'!D17*'CAPEX - Beregninger'!E17)*G29,1000),"")</f>
        <v/>
      </c>
      <c r="K29" s="250" t="str">
        <f>IFERROR(MROUND('CAPEX - Beregninger'!G17*G29,1000),"")</f>
        <v/>
      </c>
      <c r="L29" s="251" t="str">
        <f t="shared" si="2"/>
        <v/>
      </c>
      <c r="M29" s="421"/>
    </row>
    <row r="30" spans="2:14" ht="23.4" customHeight="1" x14ac:dyDescent="0.3">
      <c r="B30" s="231"/>
      <c r="C30" s="585" t="s">
        <v>191</v>
      </c>
      <c r="D30" s="585"/>
      <c r="E30" s="585"/>
      <c r="F30" s="585"/>
      <c r="G30" s="585"/>
      <c r="H30" s="585"/>
      <c r="I30" s="585"/>
      <c r="J30" s="585"/>
      <c r="K30" s="585"/>
      <c r="L30" s="585"/>
      <c r="M30" s="586"/>
      <c r="N30" s="179"/>
    </row>
    <row r="31" spans="2:14" x14ac:dyDescent="0.3">
      <c r="B31" s="232"/>
      <c r="C31" s="252" t="s">
        <v>194</v>
      </c>
      <c r="D31" s="252" t="s">
        <v>195</v>
      </c>
      <c r="E31" s="252" t="s">
        <v>150</v>
      </c>
      <c r="F31" s="252" t="s">
        <v>214</v>
      </c>
      <c r="G31" s="252" t="s">
        <v>213</v>
      </c>
      <c r="H31" s="252" t="s">
        <v>5</v>
      </c>
      <c r="I31" s="252" t="s">
        <v>193</v>
      </c>
      <c r="J31" s="252" t="s">
        <v>218</v>
      </c>
      <c r="K31" s="252" t="s">
        <v>215</v>
      </c>
      <c r="L31" s="252" t="s">
        <v>67</v>
      </c>
      <c r="M31" s="384" t="s">
        <v>109</v>
      </c>
    </row>
    <row r="32" spans="2:14" x14ac:dyDescent="0.3">
      <c r="B32" s="417" t="s">
        <v>17</v>
      </c>
      <c r="C32" s="418"/>
      <c r="D32" s="234" t="str">
        <f>IF(C32="","",Projektforudsætninger!$H$23)</f>
        <v/>
      </c>
      <c r="E32" s="235" t="str">
        <f>IF(C32="","",Projektforudsætninger!$H$22)</f>
        <v/>
      </c>
      <c r="F32" s="236" t="str">
        <f>IF(C32="","",Projektforudsætninger!$H$21)</f>
        <v/>
      </c>
      <c r="G32" s="237"/>
      <c r="H32" s="238" t="str">
        <f t="shared" ref="H32:H46" si="5">IF(C32="","","Stk")</f>
        <v/>
      </c>
      <c r="I32" s="239" t="str">
        <f>IFERROR(MROUND(IF('CAPEX - Beregninger'!B21&gt;0,'CAPEX - Beregninger'!B21,"")*G32*(1-Projektforudsætninger!$H$26),1000),"")</f>
        <v/>
      </c>
      <c r="J32" s="240" t="str">
        <f>IFERROR(MROUND(('CAPEX - Beregninger'!D21*'CAPEX - Beregninger'!E21)*G32,1000),"")</f>
        <v/>
      </c>
      <c r="K32" s="239" t="str">
        <f>IFERROR(MROUND(IF('CAPEX - Beregninger'!G21&gt;0,'CAPEX - Beregninger'!G21,"")*G32,1000),"")</f>
        <v/>
      </c>
      <c r="L32" s="241" t="str">
        <f t="shared" ref="L32:L46" si="6">IFERROR(I32+J32+K32,"")</f>
        <v/>
      </c>
      <c r="M32" s="419"/>
    </row>
    <row r="33" spans="2:14" x14ac:dyDescent="0.3">
      <c r="B33" s="417" t="str">
        <f t="shared" ref="B33:B46" si="7">IF(ISNUMBER(L32),"#"&amp;RIGHT(B32,LEN(B32)-FIND("#",B32))+1,"")</f>
        <v/>
      </c>
      <c r="C33" s="418"/>
      <c r="D33" s="234" t="str">
        <f>IF(C33="","",Projektforudsætninger!$H$23)</f>
        <v/>
      </c>
      <c r="E33" s="235" t="str">
        <f>IF(C33="","",Projektforudsætninger!$H$22)</f>
        <v/>
      </c>
      <c r="F33" s="236" t="str">
        <f>IF(C33="","",Projektforudsætninger!$H$21)</f>
        <v/>
      </c>
      <c r="G33" s="242"/>
      <c r="H33" s="238" t="str">
        <f t="shared" si="5"/>
        <v/>
      </c>
      <c r="I33" s="243" t="str">
        <f>IFERROR(MROUND(IF('CAPEX - Beregninger'!B22&gt;0,'CAPEX - Beregninger'!B22,"")*G33*(1-Projektforudsætninger!$H$26),1000),"")</f>
        <v/>
      </c>
      <c r="J33" s="240" t="str">
        <f>IFERROR(MROUND(('CAPEX - Beregninger'!D22*'CAPEX - Beregninger'!E22)*G33,1000),"")</f>
        <v/>
      </c>
      <c r="K33" s="243" t="str">
        <f>IFERROR(MROUND(IF('CAPEX - Beregninger'!G22&gt;0,'CAPEX - Beregninger'!G22,"")*G33,1000),"")</f>
        <v/>
      </c>
      <c r="L33" s="241" t="str">
        <f t="shared" si="6"/>
        <v/>
      </c>
      <c r="M33" s="419"/>
    </row>
    <row r="34" spans="2:14" x14ac:dyDescent="0.3">
      <c r="B34" s="417" t="str">
        <f t="shared" si="7"/>
        <v/>
      </c>
      <c r="C34" s="418"/>
      <c r="D34" s="234"/>
      <c r="E34" s="235" t="str">
        <f>IF(C34="","",Projektforudsætninger!$H$22)</f>
        <v/>
      </c>
      <c r="F34" s="236" t="str">
        <f>IF(C34="","",Projektforudsætninger!$H$21)</f>
        <v/>
      </c>
      <c r="G34" s="242"/>
      <c r="H34" s="238" t="str">
        <f t="shared" si="5"/>
        <v/>
      </c>
      <c r="I34" s="243" t="str">
        <f>IFERROR(MROUND(IF('CAPEX - Beregninger'!B23&gt;0,'CAPEX - Beregninger'!B23,"")*G34*(1-Projektforudsætninger!$H$26),1000),"")</f>
        <v/>
      </c>
      <c r="J34" s="240" t="str">
        <f>IFERROR(MROUND(('CAPEX - Beregninger'!D23*'CAPEX - Beregninger'!E23)*G34,1000),"")</f>
        <v/>
      </c>
      <c r="K34" s="243" t="str">
        <f>IFERROR(MROUND(IF('CAPEX - Beregninger'!G23&gt;0,'CAPEX - Beregninger'!G23,"")*G34,1000),"")</f>
        <v/>
      </c>
      <c r="L34" s="241" t="str">
        <f t="shared" si="6"/>
        <v/>
      </c>
      <c r="M34" s="419"/>
    </row>
    <row r="35" spans="2:14" x14ac:dyDescent="0.3">
      <c r="B35" s="417" t="str">
        <f t="shared" si="7"/>
        <v/>
      </c>
      <c r="C35" s="418"/>
      <c r="D35" s="234" t="str">
        <f>IF(C35="","",Projektforudsætninger!$H$23)</f>
        <v/>
      </c>
      <c r="E35" s="235" t="str">
        <f>IF(C35="","",Projektforudsætninger!$H$22)</f>
        <v/>
      </c>
      <c r="F35" s="236" t="str">
        <f>IF(C35="","",Projektforudsætninger!$H$21)</f>
        <v/>
      </c>
      <c r="G35" s="242"/>
      <c r="H35" s="238" t="str">
        <f t="shared" si="5"/>
        <v/>
      </c>
      <c r="I35" s="243" t="str">
        <f>IFERROR(MROUND(IF('CAPEX - Beregninger'!B24&gt;0,'CAPEX - Beregninger'!B24,"")*G35*(1-Projektforudsætninger!$H$26),1000),"")</f>
        <v/>
      </c>
      <c r="J35" s="240" t="str">
        <f>IFERROR(MROUND(('CAPEX - Beregninger'!D24*'CAPEX - Beregninger'!E24)*G35,1000),"")</f>
        <v/>
      </c>
      <c r="K35" s="243" t="str">
        <f>IFERROR(MROUND(IF('CAPEX - Beregninger'!G24&gt;0,'CAPEX - Beregninger'!G24,"")*G35,1000),"")</f>
        <v/>
      </c>
      <c r="L35" s="241" t="str">
        <f t="shared" si="6"/>
        <v/>
      </c>
      <c r="M35" s="419"/>
    </row>
    <row r="36" spans="2:14" x14ac:dyDescent="0.3">
      <c r="B36" s="417" t="str">
        <f t="shared" si="7"/>
        <v/>
      </c>
      <c r="C36" s="418"/>
      <c r="D36" s="234" t="str">
        <f>IF(C36="","",Projektforudsætninger!$H$23)</f>
        <v/>
      </c>
      <c r="E36" s="235" t="str">
        <f>IF(C36="","",Projektforudsætninger!$H$22)</f>
        <v/>
      </c>
      <c r="F36" s="236" t="str">
        <f>IF(C36="","",Projektforudsætninger!$H$21)</f>
        <v/>
      </c>
      <c r="G36" s="242"/>
      <c r="H36" s="238" t="str">
        <f t="shared" si="5"/>
        <v/>
      </c>
      <c r="I36" s="243" t="str">
        <f>IFERROR(MROUND(IF('CAPEX - Beregninger'!B25&gt;0,'CAPEX - Beregninger'!B25,"")*G36*(1-Projektforudsætninger!$H$26),1000),"")</f>
        <v/>
      </c>
      <c r="J36" s="240" t="str">
        <f>IFERROR(MROUND(('CAPEX - Beregninger'!D25*'CAPEX - Beregninger'!E25)*G36,1000),"")</f>
        <v/>
      </c>
      <c r="K36" s="243" t="str">
        <f>IFERROR(MROUND(IF('CAPEX - Beregninger'!G25&gt;0,'CAPEX - Beregninger'!G25,"")*G36,1000),"")</f>
        <v/>
      </c>
      <c r="L36" s="241" t="str">
        <f t="shared" si="6"/>
        <v/>
      </c>
      <c r="M36" s="419"/>
    </row>
    <row r="37" spans="2:14" x14ac:dyDescent="0.3">
      <c r="B37" s="417" t="str">
        <f t="shared" si="7"/>
        <v/>
      </c>
      <c r="C37" s="418"/>
      <c r="D37" s="234" t="str">
        <f>IF(C37="","",Projektforudsætninger!$H$23)</f>
        <v/>
      </c>
      <c r="E37" s="235" t="str">
        <f>IF(C37="","",Projektforudsætninger!$H$22)</f>
        <v/>
      </c>
      <c r="F37" s="236" t="str">
        <f>IF(C37="","",Projektforudsætninger!$H$21)</f>
        <v/>
      </c>
      <c r="G37" s="242"/>
      <c r="H37" s="238" t="str">
        <f t="shared" si="5"/>
        <v/>
      </c>
      <c r="I37" s="243" t="str">
        <f>IFERROR(MROUND(IF('CAPEX - Beregninger'!B26&gt;0,'CAPEX - Beregninger'!B26,"")*G37*(1-Projektforudsætninger!$H$26),1000),"")</f>
        <v/>
      </c>
      <c r="J37" s="240" t="str">
        <f>IFERROR(MROUND(('CAPEX - Beregninger'!D26*'CAPEX - Beregninger'!E26)*G37,1000),"")</f>
        <v/>
      </c>
      <c r="K37" s="243" t="str">
        <f>IFERROR(MROUND(IF('CAPEX - Beregninger'!G26&gt;0,'CAPEX - Beregninger'!G26,"")*G37,1000),"")</f>
        <v/>
      </c>
      <c r="L37" s="241" t="str">
        <f t="shared" si="6"/>
        <v/>
      </c>
      <c r="M37" s="419"/>
    </row>
    <row r="38" spans="2:14" x14ac:dyDescent="0.3">
      <c r="B38" s="417" t="str">
        <f t="shared" si="7"/>
        <v/>
      </c>
      <c r="C38" s="418"/>
      <c r="D38" s="234" t="str">
        <f>IF(C38="","",Projektforudsætninger!$H$23)</f>
        <v/>
      </c>
      <c r="E38" s="235" t="str">
        <f>IF(C38="","",Projektforudsætninger!$H$22)</f>
        <v/>
      </c>
      <c r="F38" s="236" t="str">
        <f>IF(C38="","",Projektforudsætninger!$H$21)</f>
        <v/>
      </c>
      <c r="G38" s="242"/>
      <c r="H38" s="238" t="str">
        <f t="shared" si="5"/>
        <v/>
      </c>
      <c r="I38" s="243" t="str">
        <f>IFERROR(MROUND(IF('CAPEX - Beregninger'!B27&gt;0,'CAPEX - Beregninger'!B27,"")*G38*(1-Projektforudsætninger!$H$26),1000),"")</f>
        <v/>
      </c>
      <c r="J38" s="240" t="str">
        <f>IFERROR(MROUND(('CAPEX - Beregninger'!D27*'CAPEX - Beregninger'!E27)*G38,1000),"")</f>
        <v/>
      </c>
      <c r="K38" s="243" t="str">
        <f>IFERROR(MROUND(IF('CAPEX - Beregninger'!G27&gt;0,'CAPEX - Beregninger'!G27,"")*G38,1000),"")</f>
        <v/>
      </c>
      <c r="L38" s="241" t="str">
        <f t="shared" si="6"/>
        <v/>
      </c>
      <c r="M38" s="419"/>
    </row>
    <row r="39" spans="2:14" x14ac:dyDescent="0.3">
      <c r="B39" s="417" t="str">
        <f t="shared" si="7"/>
        <v/>
      </c>
      <c r="C39" s="418"/>
      <c r="D39" s="234" t="str">
        <f>IF(C39="","",Projektforudsætninger!$H$23)</f>
        <v/>
      </c>
      <c r="E39" s="235" t="str">
        <f>IF(C39="","",Projektforudsætninger!$H$22)</f>
        <v/>
      </c>
      <c r="F39" s="236" t="str">
        <f>IF(C39="","",Projektforudsætninger!$H$21)</f>
        <v/>
      </c>
      <c r="G39" s="242"/>
      <c r="H39" s="238" t="str">
        <f t="shared" si="5"/>
        <v/>
      </c>
      <c r="I39" s="243" t="str">
        <f>IFERROR(MROUND(IF('CAPEX - Beregninger'!B28&gt;0,'CAPEX - Beregninger'!B28,"")*G39*(1-Projektforudsætninger!$H$26),1000),"")</f>
        <v/>
      </c>
      <c r="J39" s="240" t="str">
        <f>IFERROR(MROUND(('CAPEX - Beregninger'!D28*'CAPEX - Beregninger'!E28)*G39,1000),"")</f>
        <v/>
      </c>
      <c r="K39" s="243" t="str">
        <f>IFERROR(MROUND(IF('CAPEX - Beregninger'!G28&gt;0,'CAPEX - Beregninger'!G28,"")*G39,1000),"")</f>
        <v/>
      </c>
      <c r="L39" s="241" t="str">
        <f t="shared" si="6"/>
        <v/>
      </c>
      <c r="M39" s="419"/>
    </row>
    <row r="40" spans="2:14" x14ac:dyDescent="0.3">
      <c r="B40" s="417" t="str">
        <f t="shared" si="7"/>
        <v/>
      </c>
      <c r="C40" s="418"/>
      <c r="D40" s="234" t="str">
        <f>IF(C40="","",Projektforudsætninger!$H$23)</f>
        <v/>
      </c>
      <c r="E40" s="235" t="str">
        <f>IF(C40="","",Projektforudsætninger!$H$22)</f>
        <v/>
      </c>
      <c r="F40" s="236" t="str">
        <f>IF(C40="","",Projektforudsætninger!$H$21)</f>
        <v/>
      </c>
      <c r="G40" s="242"/>
      <c r="H40" s="238" t="str">
        <f t="shared" si="5"/>
        <v/>
      </c>
      <c r="I40" s="243" t="str">
        <f>IFERROR(MROUND(IF('CAPEX - Beregninger'!B29&gt;0,'CAPEX - Beregninger'!B29,"")*G40*(1-Projektforudsætninger!$H$26),1000),"")</f>
        <v/>
      </c>
      <c r="J40" s="240" t="str">
        <f>IFERROR(MROUND(('CAPEX - Beregninger'!D29*'CAPEX - Beregninger'!E29)*G40,1000),"")</f>
        <v/>
      </c>
      <c r="K40" s="243" t="str">
        <f>IFERROR(MROUND(IF('CAPEX - Beregninger'!G29&gt;0,'CAPEX - Beregninger'!G29,"")*G40,1000),"")</f>
        <v/>
      </c>
      <c r="L40" s="241" t="str">
        <f t="shared" si="6"/>
        <v/>
      </c>
      <c r="M40" s="419"/>
    </row>
    <row r="41" spans="2:14" x14ac:dyDescent="0.3">
      <c r="B41" s="417" t="str">
        <f t="shared" si="7"/>
        <v/>
      </c>
      <c r="C41" s="418"/>
      <c r="D41" s="234" t="str">
        <f>IF(C41="","",Projektforudsætninger!$H$23)</f>
        <v/>
      </c>
      <c r="E41" s="235" t="str">
        <f>IF(C41="","",Projektforudsætninger!$H$22)</f>
        <v/>
      </c>
      <c r="F41" s="236" t="str">
        <f>IF(C41="","",Projektforudsætninger!$H$21)</f>
        <v/>
      </c>
      <c r="G41" s="242"/>
      <c r="H41" s="238" t="str">
        <f t="shared" si="5"/>
        <v/>
      </c>
      <c r="I41" s="243" t="str">
        <f>IFERROR(MROUND(IF('CAPEX - Beregninger'!B30&gt;0,'CAPEX - Beregninger'!B30,"")*G41*(1-Projektforudsætninger!$H$26),1000),"")</f>
        <v/>
      </c>
      <c r="J41" s="240" t="str">
        <f>IFERROR(MROUND(('CAPEX - Beregninger'!D30*'CAPEX - Beregninger'!E30)*G41,1000),"")</f>
        <v/>
      </c>
      <c r="K41" s="243" t="str">
        <f>IFERROR(MROUND(IF('CAPEX - Beregninger'!G30&gt;0,'CAPEX - Beregninger'!G30,"")*G41,1000),"")</f>
        <v/>
      </c>
      <c r="L41" s="241" t="str">
        <f t="shared" si="6"/>
        <v/>
      </c>
      <c r="M41" s="419"/>
    </row>
    <row r="42" spans="2:14" x14ac:dyDescent="0.3">
      <c r="B42" s="417" t="str">
        <f t="shared" si="7"/>
        <v/>
      </c>
      <c r="C42" s="418"/>
      <c r="D42" s="234" t="str">
        <f>IF(C42="","",Projektforudsætninger!$H$23)</f>
        <v/>
      </c>
      <c r="E42" s="235" t="str">
        <f>IF(C42="","",Projektforudsætninger!$H$22)</f>
        <v/>
      </c>
      <c r="F42" s="236" t="str">
        <f>IF(C42="","",Projektforudsætninger!$H$21)</f>
        <v/>
      </c>
      <c r="G42" s="242"/>
      <c r="H42" s="238" t="str">
        <f t="shared" si="5"/>
        <v/>
      </c>
      <c r="I42" s="243" t="str">
        <f>IFERROR(MROUND(IF('CAPEX - Beregninger'!B31&gt;0,'CAPEX - Beregninger'!B31,"")*G42*(1-Projektforudsætninger!$H$26),1000),"")</f>
        <v/>
      </c>
      <c r="J42" s="240" t="str">
        <f>IFERROR(MROUND(('CAPEX - Beregninger'!D31*'CAPEX - Beregninger'!E31)*G42,1000),"")</f>
        <v/>
      </c>
      <c r="K42" s="243" t="str">
        <f>IFERROR(MROUND(IF('CAPEX - Beregninger'!G31&gt;0,'CAPEX - Beregninger'!G31,"")*G42,1000),"")</f>
        <v/>
      </c>
      <c r="L42" s="241" t="str">
        <f t="shared" si="6"/>
        <v/>
      </c>
      <c r="M42" s="419"/>
    </row>
    <row r="43" spans="2:14" x14ac:dyDescent="0.3">
      <c r="B43" s="417" t="str">
        <f t="shared" si="7"/>
        <v/>
      </c>
      <c r="C43" s="418"/>
      <c r="D43" s="234" t="str">
        <f>IF(C43="","",Projektforudsætninger!$H$23)</f>
        <v/>
      </c>
      <c r="E43" s="235" t="str">
        <f>IF(C43="","",Projektforudsætninger!$H$22)</f>
        <v/>
      </c>
      <c r="F43" s="236" t="str">
        <f>IF(C43="","",Projektforudsætninger!$H$21)</f>
        <v/>
      </c>
      <c r="G43" s="242"/>
      <c r="H43" s="238" t="str">
        <f t="shared" si="5"/>
        <v/>
      </c>
      <c r="I43" s="243" t="str">
        <f>IFERROR(MROUND(IF('CAPEX - Beregninger'!B32&gt;0,'CAPEX - Beregninger'!B32,"")*G43*(1-Projektforudsætninger!$H$26),1000),"")</f>
        <v/>
      </c>
      <c r="J43" s="240" t="str">
        <f>IFERROR(MROUND(('CAPEX - Beregninger'!D32*'CAPEX - Beregninger'!E32)*G43,1000),"")</f>
        <v/>
      </c>
      <c r="K43" s="243" t="str">
        <f>IFERROR(MROUND(IF('CAPEX - Beregninger'!G32&gt;0,'CAPEX - Beregninger'!G32,"")*G43,1000),"")</f>
        <v/>
      </c>
      <c r="L43" s="241" t="str">
        <f t="shared" si="6"/>
        <v/>
      </c>
      <c r="M43" s="419"/>
    </row>
    <row r="44" spans="2:14" x14ac:dyDescent="0.3">
      <c r="B44" s="417" t="str">
        <f t="shared" si="7"/>
        <v/>
      </c>
      <c r="C44" s="418"/>
      <c r="D44" s="234" t="str">
        <f>IF(C44="","",Projektforudsætninger!$H$23)</f>
        <v/>
      </c>
      <c r="E44" s="235" t="str">
        <f>IF(C44="","",Projektforudsætninger!$H$22)</f>
        <v/>
      </c>
      <c r="F44" s="236" t="str">
        <f>IF(C44="","",Projektforudsætninger!$H$21)</f>
        <v/>
      </c>
      <c r="G44" s="242"/>
      <c r="H44" s="238" t="str">
        <f t="shared" si="5"/>
        <v/>
      </c>
      <c r="I44" s="243" t="str">
        <f>IFERROR(MROUND(IF('CAPEX - Beregninger'!B33&gt;0,'CAPEX - Beregninger'!B33,"")*G44*(1-Projektforudsætninger!$H$26),1000),"")</f>
        <v/>
      </c>
      <c r="J44" s="240" t="str">
        <f>IFERROR(MROUND(('CAPEX - Beregninger'!D33*'CAPEX - Beregninger'!E33)*G44,1000),"")</f>
        <v/>
      </c>
      <c r="K44" s="243" t="str">
        <f>IFERROR(MROUND(IF('CAPEX - Beregninger'!G33&gt;0,'CAPEX - Beregninger'!G33,"")*G44,1000),"")</f>
        <v/>
      </c>
      <c r="L44" s="241" t="str">
        <f t="shared" si="6"/>
        <v/>
      </c>
      <c r="M44" s="419"/>
    </row>
    <row r="45" spans="2:14" x14ac:dyDescent="0.3">
      <c r="B45" s="417" t="str">
        <f t="shared" si="7"/>
        <v/>
      </c>
      <c r="C45" s="418"/>
      <c r="D45" s="234" t="str">
        <f>IF(C45="","",Projektforudsætninger!$H$23)</f>
        <v/>
      </c>
      <c r="E45" s="235" t="str">
        <f>IF(C45="","",Projektforudsætninger!$H$22)</f>
        <v/>
      </c>
      <c r="F45" s="236" t="str">
        <f>IF(C45="","",Projektforudsætninger!$H$21)</f>
        <v/>
      </c>
      <c r="G45" s="242"/>
      <c r="H45" s="238" t="str">
        <f t="shared" si="5"/>
        <v/>
      </c>
      <c r="I45" s="243" t="str">
        <f>IFERROR(MROUND(IF('CAPEX - Beregninger'!B34&gt;0,'CAPEX - Beregninger'!B34,"")*G45*(1-Projektforudsætninger!$H$26),1000),"")</f>
        <v/>
      </c>
      <c r="J45" s="240" t="str">
        <f>IFERROR(MROUND(('CAPEX - Beregninger'!D34*'CAPEX - Beregninger'!E34)*G45,1000),"")</f>
        <v/>
      </c>
      <c r="K45" s="243" t="str">
        <f>IFERROR(MROUND(IF('CAPEX - Beregninger'!G34&gt;0,'CAPEX - Beregninger'!G34,"")*G45,1000),"")</f>
        <v/>
      </c>
      <c r="L45" s="241" t="str">
        <f t="shared" si="6"/>
        <v/>
      </c>
      <c r="M45" s="419"/>
    </row>
    <row r="46" spans="2:14" ht="15" thickBot="1" x14ac:dyDescent="0.35">
      <c r="B46" s="420" t="str">
        <f t="shared" si="7"/>
        <v/>
      </c>
      <c r="C46" s="538"/>
      <c r="D46" s="244" t="str">
        <f>IF(C46="","",Projektforudsætninger!$H$23)</f>
        <v/>
      </c>
      <c r="E46" s="245" t="str">
        <f>IF(C46="","",Projektforudsætninger!$H$22)</f>
        <v/>
      </c>
      <c r="F46" s="246" t="str">
        <f>IF(C46="","",Projektforudsætninger!$H$21)</f>
        <v/>
      </c>
      <c r="G46" s="247"/>
      <c r="H46" s="248" t="str">
        <f t="shared" si="5"/>
        <v/>
      </c>
      <c r="I46" s="250" t="str">
        <f>IFERROR(MROUND(IF('CAPEX - Beregninger'!B35&gt;0,'CAPEX - Beregninger'!B35,"")*G46*(1-Projektforudsætninger!$H$26),1000),"")</f>
        <v/>
      </c>
      <c r="J46" s="240" t="str">
        <f>IFERROR(MROUND(('CAPEX - Beregninger'!D35*'CAPEX - Beregninger'!E35)*G46,1000),"")</f>
        <v/>
      </c>
      <c r="K46" s="250" t="str">
        <f>IFERROR(MROUND(IF('CAPEX - Beregninger'!G35&gt;0,'CAPEX - Beregninger'!G35,"")*G46,1000),"")</f>
        <v/>
      </c>
      <c r="L46" s="251" t="str">
        <f t="shared" si="6"/>
        <v/>
      </c>
      <c r="M46" s="421"/>
    </row>
    <row r="47" spans="2:14" ht="23.4" customHeight="1" x14ac:dyDescent="0.3">
      <c r="B47" s="255"/>
      <c r="C47" s="585" t="s">
        <v>220</v>
      </c>
      <c r="D47" s="585"/>
      <c r="E47" s="585"/>
      <c r="F47" s="585"/>
      <c r="G47" s="585"/>
      <c r="H47" s="585"/>
      <c r="I47" s="585"/>
      <c r="J47" s="585"/>
      <c r="K47" s="585"/>
      <c r="L47" s="585"/>
      <c r="M47" s="586"/>
      <c r="N47" s="179"/>
    </row>
    <row r="48" spans="2:14" x14ac:dyDescent="0.3">
      <c r="B48" s="256"/>
      <c r="C48" s="252" t="s">
        <v>206</v>
      </c>
      <c r="D48" s="252" t="s">
        <v>207</v>
      </c>
      <c r="E48" s="252" t="s">
        <v>150</v>
      </c>
      <c r="F48" s="252" t="s">
        <v>214</v>
      </c>
      <c r="G48" s="252" t="s">
        <v>213</v>
      </c>
      <c r="H48" s="252" t="s">
        <v>5</v>
      </c>
      <c r="I48" s="252" t="s">
        <v>193</v>
      </c>
      <c r="J48" s="257" t="s">
        <v>85</v>
      </c>
      <c r="K48" s="252" t="s">
        <v>215</v>
      </c>
      <c r="L48" s="252" t="s">
        <v>67</v>
      </c>
      <c r="M48" s="384" t="s">
        <v>109</v>
      </c>
    </row>
    <row r="49" spans="2:13" x14ac:dyDescent="0.3">
      <c r="B49" s="422" t="s">
        <v>17</v>
      </c>
      <c r="C49" s="423"/>
      <c r="D49" s="234" t="str">
        <f>IF(C49="","",Projektforudsætninger!$H$23)</f>
        <v/>
      </c>
      <c r="E49" s="235" t="str">
        <f>IF(C49="","",Projektforudsætninger!$H$22)</f>
        <v/>
      </c>
      <c r="F49" s="258" t="str">
        <f>IF(C49="","",Projektforudsætninger!$H$21)</f>
        <v/>
      </c>
      <c r="G49" s="259"/>
      <c r="H49" s="551" t="str">
        <f t="shared" ref="H49:H63" si="8">IF(C49="","","lbm")</f>
        <v/>
      </c>
      <c r="I49" s="239" t="str">
        <f>IFERROR(MROUND(IF('CAPEX - Beregninger'!B39&gt;0,'CAPEX - Beregninger'!B39,"")*G49*(1-Projektforudsætninger!$H$26),1000),"")</f>
        <v/>
      </c>
      <c r="J49" s="260" t="str">
        <f>IFERROR(MROUND(('CAPEX - Beregninger'!D39*'CAPEX - Beregninger'!E39)*G49,1000),"")</f>
        <v/>
      </c>
      <c r="K49" s="239" t="str">
        <f>IFERROR(MROUND('CAPEX - Beregninger'!G39*G49,1000),"")</f>
        <v/>
      </c>
      <c r="L49" s="552" t="str">
        <f t="shared" ref="L49:L63" si="9">IFERROR(I49+J49+K49,"")</f>
        <v/>
      </c>
      <c r="M49" s="261"/>
    </row>
    <row r="50" spans="2:13" x14ac:dyDescent="0.3">
      <c r="B50" s="422" t="str">
        <f t="shared" ref="B50:B63" si="10">IF(ISNUMBER(L49),"#"&amp;RIGHT(B49,LEN(B49)-FIND("#",B49))+1,"")</f>
        <v/>
      </c>
      <c r="C50" s="424"/>
      <c r="D50" s="234" t="str">
        <f>IF(C50="","",Projektforudsætninger!$H$23)</f>
        <v/>
      </c>
      <c r="E50" s="235" t="str">
        <f>IF(C50="","",Projektforudsætninger!$H$22)</f>
        <v/>
      </c>
      <c r="F50" s="236" t="str">
        <f>IF(C50="","",Projektforudsætninger!$H$21)</f>
        <v/>
      </c>
      <c r="G50" s="253"/>
      <c r="H50" s="254" t="str">
        <f t="shared" si="8"/>
        <v/>
      </c>
      <c r="I50" s="243" t="str">
        <f>IFERROR(MROUND(IF('CAPEX - Beregninger'!B40&gt;0,'CAPEX - Beregninger'!B40,"")*G50*(1-Projektforudsætninger!$H$26),1000),"")</f>
        <v/>
      </c>
      <c r="J50" s="240" t="str">
        <f>IFERROR(MROUND(('CAPEX - Beregninger'!D40*'CAPEX - Beregninger'!E40)*G50,1000),"")</f>
        <v/>
      </c>
      <c r="K50" s="243" t="str">
        <f>IFERROR(MROUND('CAPEX - Beregninger'!G40*G50,1000),"")</f>
        <v/>
      </c>
      <c r="L50" s="241" t="str">
        <f t="shared" si="9"/>
        <v/>
      </c>
      <c r="M50" s="261"/>
    </row>
    <row r="51" spans="2:13" x14ac:dyDescent="0.3">
      <c r="B51" s="422" t="str">
        <f t="shared" si="10"/>
        <v/>
      </c>
      <c r="C51" s="424"/>
      <c r="D51" s="234" t="str">
        <f>IF(C51="","",Projektforudsætninger!$H$23)</f>
        <v/>
      </c>
      <c r="E51" s="235" t="str">
        <f>IF(C51="","",Projektforudsætninger!$H$22)</f>
        <v/>
      </c>
      <c r="F51" s="236" t="str">
        <f>IF(C51="","",Projektforudsætninger!$H$21)</f>
        <v/>
      </c>
      <c r="G51" s="253"/>
      <c r="H51" s="254" t="str">
        <f t="shared" si="8"/>
        <v/>
      </c>
      <c r="I51" s="243" t="str">
        <f>IFERROR(MROUND(IF('CAPEX - Beregninger'!B41&gt;0,'CAPEX - Beregninger'!B41,"")*G51*(1-Projektforudsætninger!$H$26),1000),"")</f>
        <v/>
      </c>
      <c r="J51" s="240" t="str">
        <f>IFERROR(MROUND(('CAPEX - Beregninger'!D41*'CAPEX - Beregninger'!E41)*G51,1000),"")</f>
        <v/>
      </c>
      <c r="K51" s="243" t="str">
        <f>IFERROR(MROUND('CAPEX - Beregninger'!G41*G51,1000),"")</f>
        <v/>
      </c>
      <c r="L51" s="241" t="str">
        <f t="shared" si="9"/>
        <v/>
      </c>
      <c r="M51" s="261"/>
    </row>
    <row r="52" spans="2:13" x14ac:dyDescent="0.3">
      <c r="B52" s="422" t="str">
        <f t="shared" si="10"/>
        <v/>
      </c>
      <c r="C52" s="424"/>
      <c r="D52" s="234" t="str">
        <f>IF(C52="","",Projektforudsætninger!$H$23)</f>
        <v/>
      </c>
      <c r="E52" s="235" t="str">
        <f>IF(C52="","",Projektforudsætninger!$H$22)</f>
        <v/>
      </c>
      <c r="F52" s="236" t="str">
        <f>IF(C52="","",Projektforudsætninger!$H$21)</f>
        <v/>
      </c>
      <c r="G52" s="253"/>
      <c r="H52" s="254" t="str">
        <f t="shared" si="8"/>
        <v/>
      </c>
      <c r="I52" s="243" t="str">
        <f>IFERROR(MROUND(IF('CAPEX - Beregninger'!B42&gt;0,'CAPEX - Beregninger'!B42,"")*G52*(1-Projektforudsætninger!$H$26),1000),"")</f>
        <v/>
      </c>
      <c r="J52" s="240" t="str">
        <f>IFERROR(MROUND(('CAPEX - Beregninger'!D42*'CAPEX - Beregninger'!E42)*G52,1000),"")</f>
        <v/>
      </c>
      <c r="K52" s="243" t="str">
        <f>IFERROR(MROUND('CAPEX - Beregninger'!G42*G52,1000),"")</f>
        <v/>
      </c>
      <c r="L52" s="241" t="str">
        <f t="shared" si="9"/>
        <v/>
      </c>
      <c r="M52" s="261"/>
    </row>
    <row r="53" spans="2:13" x14ac:dyDescent="0.3">
      <c r="B53" s="422" t="str">
        <f t="shared" si="10"/>
        <v/>
      </c>
      <c r="C53" s="424"/>
      <c r="D53" s="234" t="str">
        <f>IF(C53="","",Projektforudsætninger!$H$23)</f>
        <v/>
      </c>
      <c r="E53" s="235" t="str">
        <f>IF(C53="","",Projektforudsætninger!$H$22)</f>
        <v/>
      </c>
      <c r="F53" s="236" t="str">
        <f>IF(C53="","",Projektforudsætninger!$H$21)</f>
        <v/>
      </c>
      <c r="G53" s="253"/>
      <c r="H53" s="254" t="str">
        <f t="shared" si="8"/>
        <v/>
      </c>
      <c r="I53" s="243" t="str">
        <f>IFERROR(MROUND(IF('CAPEX - Beregninger'!B43&gt;0,'CAPEX - Beregninger'!B43,"")*G53*(1-Projektforudsætninger!$H$26),1000),"")</f>
        <v/>
      </c>
      <c r="J53" s="240" t="str">
        <f>IFERROR(MROUND(('CAPEX - Beregninger'!D43*'CAPEX - Beregninger'!E43)*G53,1000),"")</f>
        <v/>
      </c>
      <c r="K53" s="243" t="str">
        <f>IFERROR(MROUND('CAPEX - Beregninger'!G43*G53,1000),"")</f>
        <v/>
      </c>
      <c r="L53" s="241" t="str">
        <f t="shared" si="9"/>
        <v/>
      </c>
      <c r="M53" s="261"/>
    </row>
    <row r="54" spans="2:13" x14ac:dyDescent="0.3">
      <c r="B54" s="422" t="str">
        <f t="shared" si="10"/>
        <v/>
      </c>
      <c r="C54" s="424"/>
      <c r="D54" s="234" t="str">
        <f>IF(C54="","",Projektforudsætninger!$H$23)</f>
        <v/>
      </c>
      <c r="E54" s="235" t="str">
        <f>IF(C54="","",Projektforudsætninger!$H$22)</f>
        <v/>
      </c>
      <c r="F54" s="236" t="str">
        <f>IF(C54="","",Projektforudsætninger!$H$21)</f>
        <v/>
      </c>
      <c r="G54" s="253"/>
      <c r="H54" s="254" t="str">
        <f t="shared" si="8"/>
        <v/>
      </c>
      <c r="I54" s="243" t="str">
        <f>IFERROR(MROUND(IF('CAPEX - Beregninger'!B44&gt;0,'CAPEX - Beregninger'!B44,"")*G54*(1-Projektforudsætninger!$H$26),1000),"")</f>
        <v/>
      </c>
      <c r="J54" s="240" t="str">
        <f>IFERROR(MROUND(('CAPEX - Beregninger'!D44*'CAPEX - Beregninger'!E44)*G54,1000),"")</f>
        <v/>
      </c>
      <c r="K54" s="243" t="str">
        <f>IFERROR(MROUND('CAPEX - Beregninger'!G44*G54,1000),"")</f>
        <v/>
      </c>
      <c r="L54" s="241" t="str">
        <f t="shared" si="9"/>
        <v/>
      </c>
      <c r="M54" s="261"/>
    </row>
    <row r="55" spans="2:13" x14ac:dyDescent="0.3">
      <c r="B55" s="422" t="str">
        <f t="shared" si="10"/>
        <v/>
      </c>
      <c r="C55" s="424"/>
      <c r="D55" s="234" t="str">
        <f>IF(C55="","",Projektforudsætninger!$H$23)</f>
        <v/>
      </c>
      <c r="E55" s="235" t="str">
        <f>IF(C55="","",Projektforudsætninger!$H$22)</f>
        <v/>
      </c>
      <c r="F55" s="236" t="str">
        <f>IF(C55="","",Projektforudsætninger!$H$21)</f>
        <v/>
      </c>
      <c r="G55" s="253"/>
      <c r="H55" s="254" t="str">
        <f t="shared" si="8"/>
        <v/>
      </c>
      <c r="I55" s="243" t="str">
        <f>IFERROR(MROUND(IF('CAPEX - Beregninger'!B45&gt;0,'CAPEX - Beregninger'!B45,"")*G55*(1-Projektforudsætninger!$H$26),1000),"")</f>
        <v/>
      </c>
      <c r="J55" s="240" t="str">
        <f>IFERROR(MROUND(('CAPEX - Beregninger'!D45*'CAPEX - Beregninger'!E45)*G55,1000),"")</f>
        <v/>
      </c>
      <c r="K55" s="243" t="str">
        <f>IFERROR(MROUND('CAPEX - Beregninger'!G45*G55,1000),"")</f>
        <v/>
      </c>
      <c r="L55" s="241" t="str">
        <f t="shared" si="9"/>
        <v/>
      </c>
      <c r="M55" s="261"/>
    </row>
    <row r="56" spans="2:13" x14ac:dyDescent="0.3">
      <c r="B56" s="422" t="str">
        <f t="shared" si="10"/>
        <v/>
      </c>
      <c r="C56" s="424"/>
      <c r="D56" s="234" t="str">
        <f>IF(C56="","",Projektforudsætninger!$H$23)</f>
        <v/>
      </c>
      <c r="E56" s="235" t="str">
        <f>IF(C56="","",Projektforudsætninger!$H$22)</f>
        <v/>
      </c>
      <c r="F56" s="236" t="str">
        <f>IF(C56="","",Projektforudsætninger!$H$21)</f>
        <v/>
      </c>
      <c r="G56" s="253"/>
      <c r="H56" s="254" t="str">
        <f t="shared" si="8"/>
        <v/>
      </c>
      <c r="I56" s="243" t="str">
        <f>IFERROR(MROUND(IF('CAPEX - Beregninger'!B46&gt;0,'CAPEX - Beregninger'!B46,"")*G56*(1-Projektforudsætninger!$H$26),1000),"")</f>
        <v/>
      </c>
      <c r="J56" s="240" t="str">
        <f>IFERROR(MROUND(('CAPEX - Beregninger'!D46*'CAPEX - Beregninger'!E46)*G56,1000),"")</f>
        <v/>
      </c>
      <c r="K56" s="243" t="str">
        <f>IFERROR(MROUND('CAPEX - Beregninger'!G46*G56,1000),"")</f>
        <v/>
      </c>
      <c r="L56" s="241" t="str">
        <f t="shared" si="9"/>
        <v/>
      </c>
      <c r="M56" s="261"/>
    </row>
    <row r="57" spans="2:13" x14ac:dyDescent="0.3">
      <c r="B57" s="422" t="str">
        <f t="shared" si="10"/>
        <v/>
      </c>
      <c r="C57" s="424"/>
      <c r="D57" s="234" t="str">
        <f>IF(C57="","",Projektforudsætninger!$H$23)</f>
        <v/>
      </c>
      <c r="E57" s="235" t="str">
        <f>IF(C57="","",Projektforudsætninger!$H$22)</f>
        <v/>
      </c>
      <c r="F57" s="236" t="str">
        <f>IF(C57="","",Projektforudsætninger!$H$21)</f>
        <v/>
      </c>
      <c r="G57" s="253"/>
      <c r="H57" s="254" t="str">
        <f t="shared" si="8"/>
        <v/>
      </c>
      <c r="I57" s="243" t="str">
        <f>IFERROR(MROUND(IF('CAPEX - Beregninger'!B47&gt;0,'CAPEX - Beregninger'!B47,"")*G57*(1-Projektforudsætninger!$H$26),1000),"")</f>
        <v/>
      </c>
      <c r="J57" s="240" t="str">
        <f>IFERROR(MROUND(('CAPEX - Beregninger'!D47*'CAPEX - Beregninger'!E47)*G57,1000),"")</f>
        <v/>
      </c>
      <c r="K57" s="243" t="str">
        <f>IFERROR(MROUND('CAPEX - Beregninger'!G47*G57,1000),"")</f>
        <v/>
      </c>
      <c r="L57" s="241" t="str">
        <f t="shared" si="9"/>
        <v/>
      </c>
      <c r="M57" s="261"/>
    </row>
    <row r="58" spans="2:13" x14ac:dyDescent="0.3">
      <c r="B58" s="422" t="str">
        <f t="shared" si="10"/>
        <v/>
      </c>
      <c r="C58" s="424"/>
      <c r="D58" s="234" t="str">
        <f>IF(C58="","",Projektforudsætninger!$H$23)</f>
        <v/>
      </c>
      <c r="E58" s="235" t="str">
        <f>IF(C58="","",Projektforudsætninger!$H$22)</f>
        <v/>
      </c>
      <c r="F58" s="236" t="str">
        <f>IF(C58="","",Projektforudsætninger!$H$21)</f>
        <v/>
      </c>
      <c r="G58" s="253"/>
      <c r="H58" s="254" t="str">
        <f t="shared" si="8"/>
        <v/>
      </c>
      <c r="I58" s="243" t="str">
        <f>IFERROR(MROUND(IF('CAPEX - Beregninger'!B48&gt;0,'CAPEX - Beregninger'!B48,"")*G58*(1-Projektforudsætninger!$H$26),1000),"")</f>
        <v/>
      </c>
      <c r="J58" s="240" t="str">
        <f>IFERROR(MROUND(('CAPEX - Beregninger'!D48*'CAPEX - Beregninger'!E48)*G58,1000),"")</f>
        <v/>
      </c>
      <c r="K58" s="243" t="str">
        <f>IFERROR(MROUND('CAPEX - Beregninger'!G48*G58,1000),"")</f>
        <v/>
      </c>
      <c r="L58" s="241" t="str">
        <f t="shared" si="9"/>
        <v/>
      </c>
      <c r="M58" s="261"/>
    </row>
    <row r="59" spans="2:13" x14ac:dyDescent="0.3">
      <c r="B59" s="422" t="str">
        <f t="shared" si="10"/>
        <v/>
      </c>
      <c r="C59" s="424"/>
      <c r="D59" s="234" t="str">
        <f>IF(C59="","",Projektforudsætninger!$H$23)</f>
        <v/>
      </c>
      <c r="E59" s="235" t="str">
        <f>IF(C59="","",Projektforudsætninger!$H$22)</f>
        <v/>
      </c>
      <c r="F59" s="236" t="str">
        <f>IF(C59="","",Projektforudsætninger!$H$21)</f>
        <v/>
      </c>
      <c r="G59" s="253"/>
      <c r="H59" s="254" t="str">
        <f t="shared" si="8"/>
        <v/>
      </c>
      <c r="I59" s="243" t="str">
        <f>IFERROR(MROUND(IF('CAPEX - Beregninger'!B49&gt;0,'CAPEX - Beregninger'!B49,"")*G59*(1-Projektforudsætninger!$H$26),1000),"")</f>
        <v/>
      </c>
      <c r="J59" s="240" t="str">
        <f>IFERROR(MROUND(('CAPEX - Beregninger'!D49*'CAPEX - Beregninger'!E49)*G59,1000),"")</f>
        <v/>
      </c>
      <c r="K59" s="243" t="str">
        <f>IFERROR(MROUND('CAPEX - Beregninger'!G49*G59,1000),"")</f>
        <v/>
      </c>
      <c r="L59" s="241" t="str">
        <f t="shared" si="9"/>
        <v/>
      </c>
      <c r="M59" s="261"/>
    </row>
    <row r="60" spans="2:13" x14ac:dyDescent="0.3">
      <c r="B60" s="422" t="str">
        <f t="shared" si="10"/>
        <v/>
      </c>
      <c r="C60" s="424"/>
      <c r="D60" s="234" t="str">
        <f>IF(C60="","",Projektforudsætninger!$H$23)</f>
        <v/>
      </c>
      <c r="E60" s="235" t="str">
        <f>IF(C60="","",Projektforudsætninger!$H$22)</f>
        <v/>
      </c>
      <c r="F60" s="236" t="str">
        <f>IF(C60="","",Projektforudsætninger!$H$21)</f>
        <v/>
      </c>
      <c r="G60" s="253"/>
      <c r="H60" s="254" t="str">
        <f t="shared" si="8"/>
        <v/>
      </c>
      <c r="I60" s="243" t="str">
        <f>IFERROR(MROUND(IF('CAPEX - Beregninger'!B50&gt;0,'CAPEX - Beregninger'!B50,"")*G60*(1-Projektforudsætninger!$H$26),1000),"")</f>
        <v/>
      </c>
      <c r="J60" s="240" t="str">
        <f>IFERROR(MROUND(('CAPEX - Beregninger'!D50*'CAPEX - Beregninger'!E50)*G60,1000),"")</f>
        <v/>
      </c>
      <c r="K60" s="243" t="str">
        <f>IFERROR(MROUND('CAPEX - Beregninger'!G50*G60,1000),"")</f>
        <v/>
      </c>
      <c r="L60" s="241" t="str">
        <f t="shared" si="9"/>
        <v/>
      </c>
      <c r="M60" s="261"/>
    </row>
    <row r="61" spans="2:13" x14ac:dyDescent="0.3">
      <c r="B61" s="422" t="str">
        <f t="shared" si="10"/>
        <v/>
      </c>
      <c r="C61" s="424"/>
      <c r="D61" s="234" t="str">
        <f>IF(C61="","",Projektforudsætninger!$H$23)</f>
        <v/>
      </c>
      <c r="E61" s="235" t="str">
        <f>IF(C61="","",Projektforudsætninger!$H$22)</f>
        <v/>
      </c>
      <c r="F61" s="236" t="str">
        <f>IF(C61="","",Projektforudsætninger!$H$21)</f>
        <v/>
      </c>
      <c r="G61" s="253"/>
      <c r="H61" s="254" t="str">
        <f t="shared" si="8"/>
        <v/>
      </c>
      <c r="I61" s="243" t="str">
        <f>IFERROR(MROUND(IF('CAPEX - Beregninger'!B51&gt;0,'CAPEX - Beregninger'!B51,"")*G61*(1-Projektforudsætninger!$H$26),1000),"")</f>
        <v/>
      </c>
      <c r="J61" s="240" t="str">
        <f>IFERROR(MROUND(('CAPEX - Beregninger'!D51*'CAPEX - Beregninger'!E51)*G61,1000),"")</f>
        <v/>
      </c>
      <c r="K61" s="243" t="str">
        <f>IFERROR(MROUND('CAPEX - Beregninger'!G51*G61,1000),"")</f>
        <v/>
      </c>
      <c r="L61" s="241" t="str">
        <f t="shared" si="9"/>
        <v/>
      </c>
      <c r="M61" s="261"/>
    </row>
    <row r="62" spans="2:13" x14ac:dyDescent="0.3">
      <c r="B62" s="422" t="str">
        <f t="shared" si="10"/>
        <v/>
      </c>
      <c r="C62" s="424"/>
      <c r="D62" s="234" t="str">
        <f>IF(C62="","",Projektforudsætninger!$H$23)</f>
        <v/>
      </c>
      <c r="E62" s="235" t="str">
        <f>IF(C62="","",Projektforudsætninger!$H$22)</f>
        <v/>
      </c>
      <c r="F62" s="236" t="str">
        <f>IF(C62="","",Projektforudsætninger!$H$21)</f>
        <v/>
      </c>
      <c r="G62" s="253"/>
      <c r="H62" s="254" t="str">
        <f t="shared" si="8"/>
        <v/>
      </c>
      <c r="I62" s="243" t="str">
        <f>IFERROR(MROUND(IF('CAPEX - Beregninger'!B52&gt;0,'CAPEX - Beregninger'!B52,"")*G62*(1-Projektforudsætninger!$H$26),1000),"")</f>
        <v/>
      </c>
      <c r="J62" s="240" t="str">
        <f>IFERROR(MROUND(('CAPEX - Beregninger'!D52*'CAPEX - Beregninger'!E52)*G62,1000),"")</f>
        <v/>
      </c>
      <c r="K62" s="243" t="str">
        <f>IFERROR(MROUND('CAPEX - Beregninger'!G52*G62,1000),"")</f>
        <v/>
      </c>
      <c r="L62" s="241" t="str">
        <f t="shared" si="9"/>
        <v/>
      </c>
      <c r="M62" s="261"/>
    </row>
    <row r="63" spans="2:13" ht="15" thickBot="1" x14ac:dyDescent="0.35">
      <c r="B63" s="425" t="str">
        <f t="shared" si="10"/>
        <v/>
      </c>
      <c r="C63" s="426"/>
      <c r="D63" s="244" t="str">
        <f>IF(C63="","",Projektforudsætninger!$H$23)</f>
        <v/>
      </c>
      <c r="E63" s="245" t="str">
        <f>IF(C63="","",Projektforudsætninger!$H$22)</f>
        <v/>
      </c>
      <c r="F63" s="246" t="str">
        <f>IF(C63="","",Projektforudsætninger!$H$21)</f>
        <v/>
      </c>
      <c r="G63" s="262"/>
      <c r="H63" s="550" t="str">
        <f t="shared" si="8"/>
        <v/>
      </c>
      <c r="I63" s="250" t="str">
        <f>IFERROR(MROUND(IF('CAPEX - Beregninger'!B53&gt;0,'CAPEX - Beregninger'!B53,"")*G63*(1-Projektforudsætninger!$H$26),1000),"")</f>
        <v/>
      </c>
      <c r="J63" s="249" t="str">
        <f>IFERROR(MROUND(('CAPEX - Beregninger'!D53*'CAPEX - Beregninger'!E53)*G63,1000),"")</f>
        <v/>
      </c>
      <c r="K63" s="250" t="str">
        <f>IFERROR(MROUND('CAPEX - Beregninger'!G53*G63,1000),"")</f>
        <v/>
      </c>
      <c r="L63" s="251" t="str">
        <f t="shared" si="9"/>
        <v/>
      </c>
      <c r="M63" s="263"/>
    </row>
  </sheetData>
  <mergeCells count="9">
    <mergeCell ref="C13:M13"/>
    <mergeCell ref="C30:M30"/>
    <mergeCell ref="C47:M47"/>
    <mergeCell ref="J5:L5"/>
    <mergeCell ref="C5:H5"/>
    <mergeCell ref="L7:L8"/>
    <mergeCell ref="K7:K8"/>
    <mergeCell ref="J7:J8"/>
    <mergeCell ref="M7:M8"/>
  </mergeCells>
  <phoneticPr fontId="4" type="noConversion"/>
  <conditionalFormatting sqref="B52 B54 B56 B58 B60 B62 C49:D63 H15:L29 H49:L63 B15:F29">
    <cfRule type="expression" dxfId="524" priority="38">
      <formula>ISEVEN(RIGHT($B15,1))</formula>
    </cfRule>
  </conditionalFormatting>
  <conditionalFormatting sqref="G15:G29">
    <cfRule type="expression" dxfId="523" priority="36">
      <formula>ISEVEN(RIGHT($B15,1))</formula>
    </cfRule>
  </conditionalFormatting>
  <conditionalFormatting sqref="J7:L7 T7:T12">
    <cfRule type="cellIs" dxfId="522" priority="29" operator="equal">
      <formula>"Summen stemmer"</formula>
    </cfRule>
    <cfRule type="cellIs" dxfId="521" priority="30" operator="equal">
      <formula>"Afvigelse ift. projektforudsætninger"</formula>
    </cfRule>
  </conditionalFormatting>
  <conditionalFormatting sqref="B49">
    <cfRule type="expression" dxfId="520" priority="24">
      <formula>ISEVEN(RIGHT($B49,1))</formula>
    </cfRule>
  </conditionalFormatting>
  <conditionalFormatting sqref="B50">
    <cfRule type="expression" dxfId="519" priority="23">
      <formula>ISEVEN(RIGHT($B50,1))</formula>
    </cfRule>
  </conditionalFormatting>
  <conditionalFormatting sqref="E49:E63">
    <cfRule type="expression" dxfId="518" priority="22">
      <formula>ISEVEN(RIGHT($B49,1))</formula>
    </cfRule>
  </conditionalFormatting>
  <conditionalFormatting sqref="F49:F63">
    <cfRule type="expression" dxfId="517" priority="21">
      <formula>ISEVEN(RIGHT($B49,1))</formula>
    </cfRule>
  </conditionalFormatting>
  <conditionalFormatting sqref="G15:G29">
    <cfRule type="expression" dxfId="516" priority="20">
      <formula>AND(OR(ISBLANK(G15),G15=0),H15&lt;&gt;"")</formula>
    </cfRule>
  </conditionalFormatting>
  <conditionalFormatting sqref="G49:G63">
    <cfRule type="expression" dxfId="515" priority="17">
      <formula>ISEVEN(RIGHT($B49,1))</formula>
    </cfRule>
  </conditionalFormatting>
  <conditionalFormatting sqref="G49:G63">
    <cfRule type="expression" dxfId="514" priority="16">
      <formula>AND(OR(ISBLANK(G49),G49=0),H49&lt;&gt;"")</formula>
    </cfRule>
  </conditionalFormatting>
  <conditionalFormatting sqref="M10">
    <cfRule type="expression" dxfId="513" priority="13">
      <formula>$M$10=""</formula>
    </cfRule>
    <cfRule type="expression" dxfId="512" priority="14">
      <formula>"$G$3="""""</formula>
    </cfRule>
  </conditionalFormatting>
  <conditionalFormatting sqref="M15:M29">
    <cfRule type="expression" dxfId="511" priority="12">
      <formula>ISEVEN(RIGHT($B15,1))</formula>
    </cfRule>
  </conditionalFormatting>
  <conditionalFormatting sqref="M49:M63">
    <cfRule type="expression" dxfId="510" priority="8">
      <formula>ISEVEN(RIGHT($B49,1))</formula>
    </cfRule>
  </conditionalFormatting>
  <conditionalFormatting sqref="M49:M63">
    <cfRule type="expression" dxfId="509" priority="7">
      <formula>AND(OR(ISBLANK(M49),M49=0),N49&lt;&gt;"")</formula>
    </cfRule>
  </conditionalFormatting>
  <conditionalFormatting sqref="B32:F46 H32:L46">
    <cfRule type="expression" dxfId="508" priority="6">
      <formula>ISEVEN(RIGHT($B32,1))</formula>
    </cfRule>
  </conditionalFormatting>
  <conditionalFormatting sqref="G32:G46">
    <cfRule type="expression" dxfId="507" priority="5">
      <formula>ISEVEN(RIGHT($B32,1))</formula>
    </cfRule>
  </conditionalFormatting>
  <conditionalFormatting sqref="G32:G46">
    <cfRule type="expression" dxfId="506" priority="4">
      <formula>AND(OR(ISBLANK(G32),G32=0),H32&lt;&gt;"")</formula>
    </cfRule>
  </conditionalFormatting>
  <conditionalFormatting sqref="M32:M46">
    <cfRule type="expression" dxfId="505" priority="3">
      <formula>ISEVEN(RIGHT($B32,1))</formula>
    </cfRule>
  </conditionalFormatting>
  <conditionalFormatting sqref="M7">
    <cfRule type="containsText" dxfId="504" priority="2" operator="containsText" text="Der benyttes">
      <formula>NOT(ISERROR(SEARCH("Der benyttes",M7)))</formula>
    </cfRule>
  </conditionalFormatting>
  <pageMargins left="0.7" right="0.7" top="0.75" bottom="0.75" header="0.3" footer="0.3"/>
  <pageSetup paperSize="9" orientation="portrait" horizontalDpi="360" verticalDpi="360" r:id="rId1"/>
  <headerFooter>
    <oddFooter>&amp;LFHP2X63PFRYJ-846150512-58</oddFooter>
  </headerFooter>
  <extLst>
    <ext xmlns:x14="http://schemas.microsoft.com/office/spreadsheetml/2009/9/main" uri="{78C0D931-6437-407d-A8EE-F0AAD7539E65}">
      <x14:conditionalFormattings>
        <x14:conditionalFormatting xmlns:xm="http://schemas.microsoft.com/office/excel/2006/main">
          <x14:cfRule type="containsText" priority="1" operator="containsText" id="{1FF864C4-2879-4B7D-BA4A-B8A09DFE73AD}">
            <xm:f>NOT(ISERROR(SEARCH("Kompleksitet beregnet",M7)))</xm:f>
            <xm:f>"Kompleksitet beregnet"</xm:f>
            <x14:dxf>
              <font>
                <color rgb="FF006100"/>
              </font>
              <fill>
                <patternFill>
                  <bgColor rgb="FFC6EFCE"/>
                </patternFill>
              </fill>
            </x14:dxf>
          </x14:cfRule>
          <xm:sqref>M7</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F7D8B5C3-E95B-4626-9160-F4F9287A2C28}">
          <x14:formula1>
            <xm:f>Lister!$F$9:$F$13</xm:f>
          </x14:formula1>
          <xm:sqref>E15:E29 E32:E46 E49:E63</xm:sqref>
        </x14:dataValidation>
        <x14:dataValidation type="list" allowBlank="1" showInputMessage="1" showErrorMessage="1" xr:uid="{EE07BCCB-0624-4B37-9AD2-295E7EB2CB65}">
          <x14:formula1>
            <xm:f>Lister!$D$9:$D$15</xm:f>
          </x14:formula1>
          <xm:sqref>D49:D63 D32:D46 D15:D29</xm:sqref>
        </x14:dataValidation>
        <x14:dataValidation type="list" allowBlank="1" showInputMessage="1" showErrorMessage="1" xr:uid="{5CBCE45A-39A9-48ED-98D1-597872D1A41E}">
          <x14:formula1>
            <xm:f>Lister!$E$9:$E$30</xm:f>
          </x14:formula1>
          <xm:sqref>C15:C29 C49:C63</xm:sqref>
        </x14:dataValidation>
        <x14:dataValidation type="list" allowBlank="1" showInputMessage="1" showErrorMessage="1" xr:uid="{D8C6834E-4E78-4E00-BA54-B6BF3ACBD00E}">
          <x14:formula1>
            <xm:f>Lister!$G$37:$G$41</xm:f>
          </x14:formula1>
          <xm:sqref>F32:F46 F49:F63 F15:F29</xm:sqref>
        </x14:dataValidation>
        <x14:dataValidation type="list" allowBlank="1" showInputMessage="1" showErrorMessage="1" xr:uid="{3A49702D-E93C-4832-98C6-47BF39E1B1DD}">
          <x14:formula1>
            <xm:f>Lister!$G$9:$G$13</xm:f>
          </x14:formula1>
          <xm:sqref>C32:C46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7FC91-F01D-4B60-8FFB-706BCFED70DB}">
  <sheetPr codeName="Sheet7"/>
  <dimension ref="A1:KI500"/>
  <sheetViews>
    <sheetView workbookViewId="0">
      <selection activeCell="AB20" sqref="AB20"/>
    </sheetView>
  </sheetViews>
  <sheetFormatPr defaultColWidth="9.109375" defaultRowHeight="14.4" x14ac:dyDescent="0.3"/>
  <cols>
    <col min="1" max="1" width="3.33203125" style="53" customWidth="1"/>
    <col min="2" max="2" width="2.88671875" style="50" customWidth="1"/>
    <col min="3" max="3" width="9.33203125" style="50" customWidth="1"/>
    <col min="4" max="4" width="10.33203125" style="50" customWidth="1"/>
    <col min="5" max="5" width="8.88671875" style="50" customWidth="1"/>
    <col min="6" max="6" width="7.33203125" style="50" customWidth="1"/>
    <col min="7" max="7" width="9.33203125" style="50" customWidth="1"/>
    <col min="8" max="8" width="8.33203125" style="50" customWidth="1"/>
    <col min="9" max="9" width="8.88671875" style="50" customWidth="1"/>
    <col min="10" max="10" width="7.33203125" style="50" customWidth="1"/>
    <col min="11" max="11" width="9.33203125" style="50" customWidth="1"/>
    <col min="12" max="12" width="8.33203125" style="50" customWidth="1"/>
    <col min="13" max="13" width="8.88671875" style="50" customWidth="1"/>
    <col min="14" max="14" width="7.109375" style="50" customWidth="1"/>
    <col min="15" max="15" width="0" style="50" hidden="1" customWidth="1"/>
    <col min="16" max="26" width="8.5546875" style="50" hidden="1" customWidth="1"/>
    <col min="27" max="27" width="4.5546875" style="50" hidden="1" customWidth="1"/>
    <col min="28" max="295" width="9.109375" style="53"/>
    <col min="296" max="16384" width="9.109375" style="51"/>
  </cols>
  <sheetData>
    <row r="1" spans="3:27" s="53" customFormat="1" x14ac:dyDescent="0.3"/>
    <row r="2" spans="3:27" x14ac:dyDescent="0.3">
      <c r="N2" s="52"/>
      <c r="O2" s="52"/>
      <c r="P2" s="52"/>
      <c r="Q2" s="52"/>
      <c r="R2" s="52"/>
      <c r="S2" s="52"/>
      <c r="T2" s="52"/>
      <c r="U2" s="52"/>
      <c r="V2" s="52"/>
    </row>
    <row r="3" spans="3:27" ht="15" customHeight="1" x14ac:dyDescent="0.3">
      <c r="C3" s="596" t="s">
        <v>275</v>
      </c>
      <c r="D3" s="596"/>
      <c r="E3" s="596"/>
      <c r="F3" s="596"/>
      <c r="G3" s="596"/>
      <c r="H3" s="596"/>
      <c r="I3" s="596"/>
      <c r="J3" s="596"/>
      <c r="K3" s="596"/>
      <c r="L3" s="596"/>
      <c r="M3" s="596"/>
      <c r="N3" s="120"/>
      <c r="O3" s="120"/>
      <c r="P3" s="596" t="s">
        <v>274</v>
      </c>
      <c r="Q3" s="596"/>
      <c r="R3" s="596"/>
      <c r="S3" s="596"/>
      <c r="T3" s="596"/>
      <c r="U3" s="596"/>
      <c r="V3" s="596"/>
      <c r="W3" s="596"/>
      <c r="X3" s="596"/>
      <c r="Y3" s="596"/>
      <c r="Z3" s="596"/>
      <c r="AA3" s="120"/>
    </row>
    <row r="4" spans="3:27" ht="15" customHeight="1" x14ac:dyDescent="0.3">
      <c r="C4" s="597"/>
      <c r="D4" s="597"/>
      <c r="E4" s="597"/>
      <c r="F4" s="597"/>
      <c r="G4" s="597"/>
      <c r="H4" s="597"/>
      <c r="I4" s="597"/>
      <c r="J4" s="597"/>
      <c r="K4" s="597"/>
      <c r="L4" s="597"/>
      <c r="M4" s="597"/>
      <c r="N4" s="120"/>
      <c r="O4" s="120"/>
      <c r="P4" s="597"/>
      <c r="Q4" s="597"/>
      <c r="R4" s="597"/>
      <c r="S4" s="597"/>
      <c r="T4" s="597"/>
      <c r="U4" s="597"/>
      <c r="V4" s="597"/>
      <c r="W4" s="597"/>
      <c r="X4" s="597"/>
      <c r="Y4" s="597"/>
      <c r="Z4" s="597"/>
      <c r="AA4" s="120"/>
    </row>
    <row r="5" spans="3:27" ht="15" thickBot="1" x14ac:dyDescent="0.35">
      <c r="N5" s="52"/>
      <c r="O5" s="52"/>
      <c r="AA5" s="52"/>
    </row>
    <row r="6" spans="3:27" x14ac:dyDescent="0.3">
      <c r="C6" s="164" t="s">
        <v>298</v>
      </c>
      <c r="D6" s="142"/>
      <c r="E6" s="142"/>
      <c r="F6" s="142"/>
      <c r="G6" s="142"/>
      <c r="H6" s="142"/>
      <c r="I6" s="142"/>
      <c r="J6" s="142"/>
      <c r="K6" s="142"/>
      <c r="L6" s="142"/>
      <c r="M6" s="143"/>
      <c r="N6" s="52"/>
      <c r="O6" s="52"/>
      <c r="P6" s="141" t="s">
        <v>301</v>
      </c>
      <c r="Q6" s="142"/>
      <c r="R6" s="142"/>
      <c r="S6" s="142"/>
      <c r="T6" s="142"/>
      <c r="U6" s="142"/>
      <c r="V6" s="142"/>
      <c r="W6" s="142"/>
      <c r="X6" s="142"/>
      <c r="Y6" s="142"/>
      <c r="Z6" s="143"/>
      <c r="AA6" s="52"/>
    </row>
    <row r="7" spans="3:27" x14ac:dyDescent="0.3">
      <c r="C7" s="165" t="s">
        <v>299</v>
      </c>
      <c r="D7" s="136"/>
      <c r="E7" s="144"/>
      <c r="F7" s="144"/>
      <c r="G7" s="144"/>
      <c r="H7" s="144"/>
      <c r="I7" s="136"/>
      <c r="J7" s="136"/>
      <c r="K7" s="136"/>
      <c r="L7" s="136"/>
      <c r="M7" s="137"/>
      <c r="N7" s="52"/>
      <c r="O7" s="52"/>
      <c r="P7" s="135" t="s">
        <v>302</v>
      </c>
      <c r="Q7" s="136"/>
      <c r="R7" s="144"/>
      <c r="S7" s="144"/>
      <c r="T7" s="144"/>
      <c r="U7" s="144"/>
      <c r="V7" s="136"/>
      <c r="W7" s="136"/>
      <c r="X7" s="136"/>
      <c r="Y7" s="136"/>
      <c r="Z7" s="137"/>
      <c r="AA7" s="52"/>
    </row>
    <row r="8" spans="3:27" x14ac:dyDescent="0.3">
      <c r="C8" s="165" t="s">
        <v>300</v>
      </c>
      <c r="D8" s="136"/>
      <c r="E8" s="136"/>
      <c r="F8" s="136"/>
      <c r="G8" s="136"/>
      <c r="H8" s="136"/>
      <c r="I8" s="136"/>
      <c r="J8" s="136"/>
      <c r="K8" s="136"/>
      <c r="L8" s="136"/>
      <c r="M8" s="137"/>
      <c r="N8" s="52"/>
      <c r="O8" s="52"/>
      <c r="P8" s="145" t="s">
        <v>303</v>
      </c>
      <c r="Q8" s="136"/>
      <c r="R8" s="136"/>
      <c r="S8" s="136"/>
      <c r="T8" s="136"/>
      <c r="U8" s="136"/>
      <c r="V8" s="136"/>
      <c r="W8" s="136"/>
      <c r="X8" s="136"/>
      <c r="Y8" s="136"/>
      <c r="Z8" s="137"/>
      <c r="AA8" s="52"/>
    </row>
    <row r="9" spans="3:27" ht="15" thickBot="1" x14ac:dyDescent="0.35">
      <c r="C9" s="166" t="s">
        <v>324</v>
      </c>
      <c r="D9" s="136"/>
      <c r="E9" s="136"/>
      <c r="F9" s="136"/>
      <c r="G9" s="136"/>
      <c r="H9" s="136"/>
      <c r="I9" s="136"/>
      <c r="J9" s="136"/>
      <c r="K9" s="136"/>
      <c r="L9" s="136"/>
      <c r="M9" s="137"/>
      <c r="P9" s="138" t="s">
        <v>304</v>
      </c>
      <c r="Q9" s="139"/>
      <c r="R9" s="139"/>
      <c r="S9" s="139"/>
      <c r="T9" s="139"/>
      <c r="U9" s="139"/>
      <c r="V9" s="139"/>
      <c r="W9" s="139"/>
      <c r="X9" s="139"/>
      <c r="Y9" s="139"/>
      <c r="Z9" s="140"/>
    </row>
    <row r="10" spans="3:27" ht="15" thickBot="1" x14ac:dyDescent="0.35">
      <c r="C10" s="167" t="s">
        <v>323</v>
      </c>
      <c r="D10" s="139"/>
      <c r="E10" s="139"/>
      <c r="F10" s="139"/>
      <c r="G10" s="139"/>
      <c r="H10" s="139"/>
      <c r="I10" s="139"/>
      <c r="J10" s="139"/>
      <c r="K10" s="139"/>
      <c r="L10" s="139"/>
      <c r="M10" s="140"/>
      <c r="P10" s="121"/>
    </row>
    <row r="11" spans="3:27" x14ac:dyDescent="0.3">
      <c r="P11" s="598" t="s">
        <v>294</v>
      </c>
      <c r="Q11" s="599"/>
      <c r="U11" s="600" t="s">
        <v>305</v>
      </c>
      <c r="V11" s="601"/>
      <c r="W11" s="602"/>
      <c r="X11" s="601" t="s">
        <v>306</v>
      </c>
      <c r="Y11" s="601"/>
      <c r="Z11" s="602"/>
    </row>
    <row r="12" spans="3:27" x14ac:dyDescent="0.3">
      <c r="N12" s="128"/>
      <c r="P12" s="129" t="s">
        <v>250</v>
      </c>
      <c r="Q12" s="130"/>
      <c r="U12" s="617"/>
      <c r="V12" s="617"/>
      <c r="W12" s="617"/>
      <c r="X12" s="615"/>
      <c r="Y12" s="615"/>
      <c r="Z12" s="615"/>
      <c r="AA12" s="128"/>
    </row>
    <row r="13" spans="3:27" x14ac:dyDescent="0.3">
      <c r="C13" s="598" t="s">
        <v>294</v>
      </c>
      <c r="D13" s="599"/>
      <c r="E13" s="600" t="s">
        <v>297</v>
      </c>
      <c r="F13" s="601"/>
      <c r="G13" s="601"/>
      <c r="H13" s="600" t="s">
        <v>295</v>
      </c>
      <c r="I13" s="601"/>
      <c r="J13" s="602"/>
      <c r="K13" s="600" t="s">
        <v>274</v>
      </c>
      <c r="L13" s="601"/>
      <c r="M13" s="602"/>
      <c r="N13" s="128"/>
      <c r="P13" s="129" t="s">
        <v>85</v>
      </c>
      <c r="Q13" s="130"/>
      <c r="U13" s="612"/>
      <c r="V13" s="613"/>
      <c r="W13" s="614"/>
      <c r="X13" s="626"/>
      <c r="Y13" s="627"/>
      <c r="Z13" s="618"/>
      <c r="AA13" s="128"/>
    </row>
    <row r="14" spans="3:27" x14ac:dyDescent="0.3">
      <c r="C14" s="129" t="s">
        <v>250</v>
      </c>
      <c r="D14" s="130"/>
      <c r="E14" s="618">
        <f>Distribution!D10</f>
        <v>0</v>
      </c>
      <c r="F14" s="615"/>
      <c r="G14" s="615"/>
      <c r="H14" s="619"/>
      <c r="I14" s="619"/>
      <c r="J14" s="619"/>
      <c r="K14" s="605"/>
      <c r="L14" s="616"/>
      <c r="M14" s="616"/>
      <c r="N14" s="128"/>
      <c r="P14" s="129" t="s">
        <v>41</v>
      </c>
      <c r="Q14" s="130"/>
      <c r="U14" s="612"/>
      <c r="V14" s="613"/>
      <c r="W14" s="614"/>
      <c r="X14" s="626"/>
      <c r="Y14" s="627"/>
      <c r="Z14" s="618"/>
      <c r="AA14" s="128"/>
    </row>
    <row r="15" spans="3:27" ht="15" thickBot="1" x14ac:dyDescent="0.35">
      <c r="C15" s="129" t="s">
        <v>85</v>
      </c>
      <c r="D15" s="130"/>
      <c r="E15" s="626">
        <f>Distribution!E10</f>
        <v>0</v>
      </c>
      <c r="F15" s="627"/>
      <c r="G15" s="618"/>
      <c r="H15" s="634"/>
      <c r="I15" s="635"/>
      <c r="J15" s="636"/>
      <c r="K15" s="603"/>
      <c r="L15" s="604"/>
      <c r="M15" s="605"/>
      <c r="N15" s="128"/>
      <c r="P15" s="133" t="s">
        <v>251</v>
      </c>
      <c r="Q15" s="134"/>
      <c r="U15" s="609"/>
      <c r="V15" s="610"/>
      <c r="W15" s="611"/>
      <c r="X15" s="623"/>
      <c r="Y15" s="624"/>
      <c r="Z15" s="625"/>
      <c r="AA15" s="128"/>
    </row>
    <row r="16" spans="3:27" x14ac:dyDescent="0.3">
      <c r="C16" s="129" t="s">
        <v>41</v>
      </c>
      <c r="D16" s="130"/>
      <c r="E16" s="626">
        <f>Distribution!F10</f>
        <v>0</v>
      </c>
      <c r="F16" s="627"/>
      <c r="G16" s="618"/>
      <c r="H16" s="634"/>
      <c r="I16" s="635"/>
      <c r="J16" s="636"/>
      <c r="K16" s="603"/>
      <c r="L16" s="604"/>
      <c r="M16" s="605"/>
      <c r="N16" s="127"/>
      <c r="P16" s="131" t="s">
        <v>209</v>
      </c>
      <c r="Q16" s="132"/>
      <c r="U16" s="606">
        <f>SUM(U12:W15)</f>
        <v>0</v>
      </c>
      <c r="V16" s="607"/>
      <c r="W16" s="608"/>
      <c r="X16" s="620">
        <f>SUM(X12:Z15)</f>
        <v>0</v>
      </c>
      <c r="Y16" s="621"/>
      <c r="Z16" s="622"/>
      <c r="AA16" s="127"/>
    </row>
    <row r="17" spans="3:24" ht="15" thickBot="1" x14ac:dyDescent="0.35">
      <c r="C17" s="133" t="s">
        <v>251</v>
      </c>
      <c r="D17" s="134"/>
      <c r="E17" s="623">
        <f>Distribution!G10</f>
        <v>0</v>
      </c>
      <c r="F17" s="624"/>
      <c r="G17" s="625"/>
      <c r="H17" s="628"/>
      <c r="I17" s="629"/>
      <c r="J17" s="630"/>
      <c r="K17" s="631"/>
      <c r="L17" s="632"/>
      <c r="M17" s="633"/>
    </row>
    <row r="18" spans="3:24" x14ac:dyDescent="0.3">
      <c r="C18" s="131" t="s">
        <v>209</v>
      </c>
      <c r="D18" s="132"/>
      <c r="E18" s="639">
        <f>SUM(E14:E17)</f>
        <v>0</v>
      </c>
      <c r="F18" s="640"/>
      <c r="G18" s="641"/>
      <c r="H18" s="639">
        <f>SUM(H14:J17)</f>
        <v>0</v>
      </c>
      <c r="I18" s="640"/>
      <c r="J18" s="641"/>
      <c r="K18" s="639">
        <f>SUM(K14:M17)</f>
        <v>0</v>
      </c>
      <c r="L18" s="640"/>
      <c r="M18" s="641"/>
      <c r="Q18" s="115" t="s">
        <v>276</v>
      </c>
      <c r="V18" s="124"/>
      <c r="W18" s="124"/>
      <c r="X18" s="50" t="s">
        <v>261</v>
      </c>
    </row>
    <row r="20" spans="3:24" x14ac:dyDescent="0.3">
      <c r="C20" s="50" t="s">
        <v>392</v>
      </c>
      <c r="D20" s="115"/>
      <c r="E20" s="642" t="str">
        <f>Projektforudsætninger!H13 &amp; " uger"</f>
        <v xml:space="preserve"> uger</v>
      </c>
      <c r="F20" s="643"/>
      <c r="G20" s="643"/>
      <c r="H20" s="638"/>
      <c r="I20" s="638"/>
      <c r="J20" s="127" t="s">
        <v>261</v>
      </c>
      <c r="K20" s="637"/>
      <c r="L20" s="637"/>
      <c r="M20" s="127" t="s">
        <v>261</v>
      </c>
    </row>
    <row r="23" spans="3:24" s="53" customFormat="1" x14ac:dyDescent="0.3"/>
    <row r="24" spans="3:24" s="53" customFormat="1" x14ac:dyDescent="0.3"/>
    <row r="25" spans="3:24" s="53" customFormat="1" x14ac:dyDescent="0.3"/>
    <row r="26" spans="3:24" s="53" customFormat="1" x14ac:dyDescent="0.3"/>
    <row r="27" spans="3:24" s="53" customFormat="1" x14ac:dyDescent="0.3"/>
    <row r="28" spans="3:24" s="53" customFormat="1" x14ac:dyDescent="0.3"/>
    <row r="29" spans="3:24" s="53" customFormat="1" x14ac:dyDescent="0.3"/>
    <row r="30" spans="3:24" s="53" customFormat="1" x14ac:dyDescent="0.3"/>
    <row r="31" spans="3:24" s="53" customFormat="1" x14ac:dyDescent="0.3"/>
    <row r="32" spans="3:24" s="53" customFormat="1" x14ac:dyDescent="0.3"/>
    <row r="33" s="53" customFormat="1" x14ac:dyDescent="0.3"/>
    <row r="34" s="53" customFormat="1" x14ac:dyDescent="0.3"/>
    <row r="35" s="53" customFormat="1" x14ac:dyDescent="0.3"/>
    <row r="36" s="53" customFormat="1" x14ac:dyDescent="0.3"/>
    <row r="37" s="53" customFormat="1" x14ac:dyDescent="0.3"/>
    <row r="38" s="53" customFormat="1" x14ac:dyDescent="0.3"/>
    <row r="39" s="53" customFormat="1" x14ac:dyDescent="0.3"/>
    <row r="40" s="53" customFormat="1" x14ac:dyDescent="0.3"/>
    <row r="41" s="53" customFormat="1" x14ac:dyDescent="0.3"/>
    <row r="42" s="53" customFormat="1" x14ac:dyDescent="0.3"/>
    <row r="43" s="53" customFormat="1" x14ac:dyDescent="0.3"/>
    <row r="44" s="53" customFormat="1" x14ac:dyDescent="0.3"/>
    <row r="45" s="53" customFormat="1" x14ac:dyDescent="0.3"/>
    <row r="46" s="53" customFormat="1" x14ac:dyDescent="0.3"/>
    <row r="47" s="53" customFormat="1" x14ac:dyDescent="0.3"/>
    <row r="48" s="53" customFormat="1" x14ac:dyDescent="0.3"/>
    <row r="49" s="53" customFormat="1" x14ac:dyDescent="0.3"/>
    <row r="50" s="53" customFormat="1" x14ac:dyDescent="0.3"/>
    <row r="51" s="53" customFormat="1" x14ac:dyDescent="0.3"/>
    <row r="52" s="53" customFormat="1" x14ac:dyDescent="0.3"/>
    <row r="53" s="53" customFormat="1" x14ac:dyDescent="0.3"/>
    <row r="54" s="53" customFormat="1" x14ac:dyDescent="0.3"/>
    <row r="55" s="53" customFormat="1" x14ac:dyDescent="0.3"/>
    <row r="56" s="53" customFormat="1" x14ac:dyDescent="0.3"/>
    <row r="57" s="53" customFormat="1" x14ac:dyDescent="0.3"/>
    <row r="58" s="53" customFormat="1" x14ac:dyDescent="0.3"/>
    <row r="59" s="53" customFormat="1" x14ac:dyDescent="0.3"/>
    <row r="60" s="53" customFormat="1" x14ac:dyDescent="0.3"/>
    <row r="61" s="53" customFormat="1" x14ac:dyDescent="0.3"/>
    <row r="62" s="53" customFormat="1" x14ac:dyDescent="0.3"/>
    <row r="63" s="53" customFormat="1" x14ac:dyDescent="0.3"/>
    <row r="64" s="53" customFormat="1" x14ac:dyDescent="0.3"/>
    <row r="65" s="53" customFormat="1" x14ac:dyDescent="0.3"/>
    <row r="66" s="53" customFormat="1" x14ac:dyDescent="0.3"/>
    <row r="67" s="53" customFormat="1" x14ac:dyDescent="0.3"/>
    <row r="68" s="53" customFormat="1" x14ac:dyDescent="0.3"/>
    <row r="69" s="53" customFormat="1" x14ac:dyDescent="0.3"/>
    <row r="70" s="53" customFormat="1" x14ac:dyDescent="0.3"/>
    <row r="71" s="53" customFormat="1" x14ac:dyDescent="0.3"/>
    <row r="72" s="53" customFormat="1" x14ac:dyDescent="0.3"/>
    <row r="73" s="53" customFormat="1" x14ac:dyDescent="0.3"/>
    <row r="74" s="53" customFormat="1" x14ac:dyDescent="0.3"/>
    <row r="75" s="53" customFormat="1" x14ac:dyDescent="0.3"/>
    <row r="76" s="53" customFormat="1" x14ac:dyDescent="0.3"/>
    <row r="77" s="53" customFormat="1" x14ac:dyDescent="0.3"/>
    <row r="78" s="53" customFormat="1" x14ac:dyDescent="0.3"/>
    <row r="79" s="53" customFormat="1" x14ac:dyDescent="0.3"/>
    <row r="80" s="53" customFormat="1" x14ac:dyDescent="0.3"/>
    <row r="81" s="53" customFormat="1" x14ac:dyDescent="0.3"/>
    <row r="82" s="53" customFormat="1" x14ac:dyDescent="0.3"/>
    <row r="83" s="53" customFormat="1" x14ac:dyDescent="0.3"/>
    <row r="84" s="53" customFormat="1" x14ac:dyDescent="0.3"/>
    <row r="85" s="53" customFormat="1" x14ac:dyDescent="0.3"/>
    <row r="86" s="53" customFormat="1" x14ac:dyDescent="0.3"/>
    <row r="87" s="53" customFormat="1" x14ac:dyDescent="0.3"/>
    <row r="88" s="53" customFormat="1" x14ac:dyDescent="0.3"/>
    <row r="89" s="53" customFormat="1" x14ac:dyDescent="0.3"/>
    <row r="90" s="53" customFormat="1" x14ac:dyDescent="0.3"/>
    <row r="91" s="53" customFormat="1" x14ac:dyDescent="0.3"/>
    <row r="92" s="53" customFormat="1" x14ac:dyDescent="0.3"/>
    <row r="93" s="53" customFormat="1" x14ac:dyDescent="0.3"/>
    <row r="94" s="53" customFormat="1" x14ac:dyDescent="0.3"/>
    <row r="95" s="53" customFormat="1" x14ac:dyDescent="0.3"/>
    <row r="96" s="53" customFormat="1" x14ac:dyDescent="0.3"/>
    <row r="97" s="53" customFormat="1" x14ac:dyDescent="0.3"/>
    <row r="98" s="53" customFormat="1" x14ac:dyDescent="0.3"/>
    <row r="99" s="53" customFormat="1" x14ac:dyDescent="0.3"/>
    <row r="100" s="53" customFormat="1" x14ac:dyDescent="0.3"/>
    <row r="101" s="53" customFormat="1" x14ac:dyDescent="0.3"/>
    <row r="102" s="53" customFormat="1" x14ac:dyDescent="0.3"/>
    <row r="103" s="53" customFormat="1" x14ac:dyDescent="0.3"/>
    <row r="104" s="53" customFormat="1" x14ac:dyDescent="0.3"/>
    <row r="105" s="53" customFormat="1" x14ac:dyDescent="0.3"/>
    <row r="106" s="53" customFormat="1" x14ac:dyDescent="0.3"/>
    <row r="107" s="53" customFormat="1" x14ac:dyDescent="0.3"/>
    <row r="108" s="53" customFormat="1" x14ac:dyDescent="0.3"/>
    <row r="109" s="53" customFormat="1" x14ac:dyDescent="0.3"/>
    <row r="110" s="53" customFormat="1" x14ac:dyDescent="0.3"/>
    <row r="111" s="53" customFormat="1" x14ac:dyDescent="0.3"/>
    <row r="112" s="53" customFormat="1" x14ac:dyDescent="0.3"/>
    <row r="113" s="53" customFormat="1" x14ac:dyDescent="0.3"/>
    <row r="114" s="53" customFormat="1" x14ac:dyDescent="0.3"/>
    <row r="115" s="53" customFormat="1" x14ac:dyDescent="0.3"/>
    <row r="116" s="53" customFormat="1" x14ac:dyDescent="0.3"/>
    <row r="117" s="53" customFormat="1" x14ac:dyDescent="0.3"/>
    <row r="118" s="53" customFormat="1" x14ac:dyDescent="0.3"/>
    <row r="119" s="53" customFormat="1" x14ac:dyDescent="0.3"/>
    <row r="120" s="53" customFormat="1" x14ac:dyDescent="0.3"/>
    <row r="121" s="53" customFormat="1" x14ac:dyDescent="0.3"/>
    <row r="122" s="53" customFormat="1" x14ac:dyDescent="0.3"/>
    <row r="123" s="53" customFormat="1" x14ac:dyDescent="0.3"/>
    <row r="124" s="53" customFormat="1" x14ac:dyDescent="0.3"/>
    <row r="125" s="53" customFormat="1" x14ac:dyDescent="0.3"/>
    <row r="126" s="53" customFormat="1" x14ac:dyDescent="0.3"/>
    <row r="127" s="53" customFormat="1" x14ac:dyDescent="0.3"/>
    <row r="128" s="53" customFormat="1" x14ac:dyDescent="0.3"/>
    <row r="129" s="53" customFormat="1" x14ac:dyDescent="0.3"/>
    <row r="130" s="53" customFormat="1" x14ac:dyDescent="0.3"/>
    <row r="131" s="53" customFormat="1" x14ac:dyDescent="0.3"/>
    <row r="132" s="53" customFormat="1" x14ac:dyDescent="0.3"/>
    <row r="133" s="53" customFormat="1" x14ac:dyDescent="0.3"/>
    <row r="134" s="53" customFormat="1" x14ac:dyDescent="0.3"/>
    <row r="135" s="53" customFormat="1" x14ac:dyDescent="0.3"/>
    <row r="136" s="53" customFormat="1" x14ac:dyDescent="0.3"/>
    <row r="137" s="53" customFormat="1" x14ac:dyDescent="0.3"/>
    <row r="138" s="53" customFormat="1" x14ac:dyDescent="0.3"/>
    <row r="139" s="53" customFormat="1" x14ac:dyDescent="0.3"/>
    <row r="140" s="53" customFormat="1" x14ac:dyDescent="0.3"/>
    <row r="141" s="53" customFormat="1" x14ac:dyDescent="0.3"/>
    <row r="142" s="53" customFormat="1" x14ac:dyDescent="0.3"/>
    <row r="143" s="53" customFormat="1" x14ac:dyDescent="0.3"/>
    <row r="144" s="53" customFormat="1" x14ac:dyDescent="0.3"/>
    <row r="145" s="53" customFormat="1" x14ac:dyDescent="0.3"/>
    <row r="146" s="53" customFormat="1" x14ac:dyDescent="0.3"/>
    <row r="147" s="53" customFormat="1" x14ac:dyDescent="0.3"/>
    <row r="148" s="53" customFormat="1" x14ac:dyDescent="0.3"/>
    <row r="149" s="53" customFormat="1" x14ac:dyDescent="0.3"/>
    <row r="150" s="53" customFormat="1" x14ac:dyDescent="0.3"/>
    <row r="151" s="53" customFormat="1" x14ac:dyDescent="0.3"/>
    <row r="152" s="53" customFormat="1" x14ac:dyDescent="0.3"/>
    <row r="153" s="53" customFormat="1" x14ac:dyDescent="0.3"/>
    <row r="154" s="53" customFormat="1" x14ac:dyDescent="0.3"/>
    <row r="155" s="53" customFormat="1" x14ac:dyDescent="0.3"/>
    <row r="156" s="53" customFormat="1" x14ac:dyDescent="0.3"/>
    <row r="157" s="53" customFormat="1" x14ac:dyDescent="0.3"/>
    <row r="158" s="53" customFormat="1" x14ac:dyDescent="0.3"/>
    <row r="159" s="53" customFormat="1" x14ac:dyDescent="0.3"/>
    <row r="160" s="53" customFormat="1" x14ac:dyDescent="0.3"/>
    <row r="161" s="53" customFormat="1" x14ac:dyDescent="0.3"/>
    <row r="162" s="53" customFormat="1" x14ac:dyDescent="0.3"/>
    <row r="163" s="53" customFormat="1" x14ac:dyDescent="0.3"/>
    <row r="164" s="53" customFormat="1" x14ac:dyDescent="0.3"/>
    <row r="165" s="53" customFormat="1" x14ac:dyDescent="0.3"/>
    <row r="166" s="53" customFormat="1" x14ac:dyDescent="0.3"/>
    <row r="167" s="53" customFormat="1" x14ac:dyDescent="0.3"/>
    <row r="168" s="53" customFormat="1" x14ac:dyDescent="0.3"/>
    <row r="169" s="53" customFormat="1" x14ac:dyDescent="0.3"/>
    <row r="170" s="53" customFormat="1" x14ac:dyDescent="0.3"/>
    <row r="171" s="53" customFormat="1" x14ac:dyDescent="0.3"/>
    <row r="172" s="53" customFormat="1" x14ac:dyDescent="0.3"/>
    <row r="173" s="53" customFormat="1" x14ac:dyDescent="0.3"/>
    <row r="174" s="53" customFormat="1" x14ac:dyDescent="0.3"/>
    <row r="175" s="53" customFormat="1" x14ac:dyDescent="0.3"/>
    <row r="176" s="53" customFormat="1" x14ac:dyDescent="0.3"/>
    <row r="177" s="53" customFormat="1" x14ac:dyDescent="0.3"/>
    <row r="178" s="53" customFormat="1" x14ac:dyDescent="0.3"/>
    <row r="179" s="53" customFormat="1" x14ac:dyDescent="0.3"/>
    <row r="180" s="53" customFormat="1" x14ac:dyDescent="0.3"/>
    <row r="181" s="53" customFormat="1" x14ac:dyDescent="0.3"/>
    <row r="182" s="53" customFormat="1" x14ac:dyDescent="0.3"/>
    <row r="183" s="53" customFormat="1" x14ac:dyDescent="0.3"/>
    <row r="184" s="53" customFormat="1" x14ac:dyDescent="0.3"/>
    <row r="185" s="53" customFormat="1" x14ac:dyDescent="0.3"/>
    <row r="186" s="53" customFormat="1" x14ac:dyDescent="0.3"/>
    <row r="187" s="53" customFormat="1" x14ac:dyDescent="0.3"/>
    <row r="188" s="53" customFormat="1" x14ac:dyDescent="0.3"/>
    <row r="189" s="53" customFormat="1" x14ac:dyDescent="0.3"/>
    <row r="190" s="53" customFormat="1" x14ac:dyDescent="0.3"/>
    <row r="191" s="53" customFormat="1" x14ac:dyDescent="0.3"/>
    <row r="192" s="53" customFormat="1" x14ac:dyDescent="0.3"/>
    <row r="193" s="53" customFormat="1" x14ac:dyDescent="0.3"/>
    <row r="194" s="53" customFormat="1" x14ac:dyDescent="0.3"/>
    <row r="195" s="53" customFormat="1" x14ac:dyDescent="0.3"/>
    <row r="196" s="53" customFormat="1" x14ac:dyDescent="0.3"/>
    <row r="197" s="53" customFormat="1" x14ac:dyDescent="0.3"/>
    <row r="198" s="53" customFormat="1" x14ac:dyDescent="0.3"/>
    <row r="199" s="53" customFormat="1" x14ac:dyDescent="0.3"/>
    <row r="200" s="53" customFormat="1" x14ac:dyDescent="0.3"/>
    <row r="201" s="53" customFormat="1" x14ac:dyDescent="0.3"/>
    <row r="202" s="53" customFormat="1" x14ac:dyDescent="0.3"/>
    <row r="203" s="53" customFormat="1" x14ac:dyDescent="0.3"/>
    <row r="204" s="53" customFormat="1" x14ac:dyDescent="0.3"/>
    <row r="205" s="53" customFormat="1" x14ac:dyDescent="0.3"/>
    <row r="206" s="53" customFormat="1" x14ac:dyDescent="0.3"/>
    <row r="207" s="53" customFormat="1" x14ac:dyDescent="0.3"/>
    <row r="208" s="53" customFormat="1" x14ac:dyDescent="0.3"/>
    <row r="209" s="53" customFormat="1" x14ac:dyDescent="0.3"/>
    <row r="210" s="53" customFormat="1" x14ac:dyDescent="0.3"/>
    <row r="211" s="53" customFormat="1" x14ac:dyDescent="0.3"/>
    <row r="212" s="53" customFormat="1" x14ac:dyDescent="0.3"/>
    <row r="213" s="53" customFormat="1" x14ac:dyDescent="0.3"/>
    <row r="214" s="53" customFormat="1" x14ac:dyDescent="0.3"/>
    <row r="215" s="53" customFormat="1" x14ac:dyDescent="0.3"/>
    <row r="216" s="53" customFormat="1" x14ac:dyDescent="0.3"/>
    <row r="217" s="53" customFormat="1" x14ac:dyDescent="0.3"/>
    <row r="218" s="53" customFormat="1" x14ac:dyDescent="0.3"/>
    <row r="219" s="53" customFormat="1" x14ac:dyDescent="0.3"/>
    <row r="220" s="53" customFormat="1" x14ac:dyDescent="0.3"/>
    <row r="221" s="53" customFormat="1" x14ac:dyDescent="0.3"/>
    <row r="222" s="53" customFormat="1" x14ac:dyDescent="0.3"/>
    <row r="223" s="53" customFormat="1" x14ac:dyDescent="0.3"/>
    <row r="224" s="53" customFormat="1" x14ac:dyDescent="0.3"/>
    <row r="225" s="53" customFormat="1" x14ac:dyDescent="0.3"/>
    <row r="226" s="53" customFormat="1" x14ac:dyDescent="0.3"/>
    <row r="227" s="53" customFormat="1" x14ac:dyDescent="0.3"/>
    <row r="228" s="53" customFormat="1" x14ac:dyDescent="0.3"/>
    <row r="229" s="53" customFormat="1" x14ac:dyDescent="0.3"/>
    <row r="230" s="53" customFormat="1" x14ac:dyDescent="0.3"/>
    <row r="231" s="53" customFormat="1" x14ac:dyDescent="0.3"/>
    <row r="232" s="53" customFormat="1" x14ac:dyDescent="0.3"/>
    <row r="233" s="53" customFormat="1" x14ac:dyDescent="0.3"/>
    <row r="234" s="53" customFormat="1" x14ac:dyDescent="0.3"/>
    <row r="235" s="53" customFormat="1" x14ac:dyDescent="0.3"/>
    <row r="236" s="53" customFormat="1" x14ac:dyDescent="0.3"/>
    <row r="237" s="53" customFormat="1" x14ac:dyDescent="0.3"/>
    <row r="238" s="53" customFormat="1" x14ac:dyDescent="0.3"/>
    <row r="239" s="53" customFormat="1" x14ac:dyDescent="0.3"/>
    <row r="240" s="53" customFormat="1" x14ac:dyDescent="0.3"/>
    <row r="241" s="53" customFormat="1" x14ac:dyDescent="0.3"/>
    <row r="242" s="53" customFormat="1" x14ac:dyDescent="0.3"/>
    <row r="243" s="53" customFormat="1" x14ac:dyDescent="0.3"/>
    <row r="244" s="53" customFormat="1" x14ac:dyDescent="0.3"/>
    <row r="245" s="53" customFormat="1" x14ac:dyDescent="0.3"/>
    <row r="246" s="53" customFormat="1" x14ac:dyDescent="0.3"/>
    <row r="247" s="53" customFormat="1" x14ac:dyDescent="0.3"/>
    <row r="248" s="53" customFormat="1" x14ac:dyDescent="0.3"/>
    <row r="249" s="53" customFormat="1" x14ac:dyDescent="0.3"/>
    <row r="250" s="53" customFormat="1" x14ac:dyDescent="0.3"/>
    <row r="251" s="53" customFormat="1" x14ac:dyDescent="0.3"/>
    <row r="252" s="53" customFormat="1" x14ac:dyDescent="0.3"/>
    <row r="253" s="53" customFormat="1" x14ac:dyDescent="0.3"/>
    <row r="254" s="53" customFormat="1" x14ac:dyDescent="0.3"/>
    <row r="255" s="53" customFormat="1" x14ac:dyDescent="0.3"/>
    <row r="256" s="53" customFormat="1" x14ac:dyDescent="0.3"/>
    <row r="257" s="53" customFormat="1" x14ac:dyDescent="0.3"/>
    <row r="258" s="53" customFormat="1" x14ac:dyDescent="0.3"/>
    <row r="259" s="53" customFormat="1" x14ac:dyDescent="0.3"/>
    <row r="260" s="53" customFormat="1" x14ac:dyDescent="0.3"/>
    <row r="261" s="53" customFormat="1" x14ac:dyDescent="0.3"/>
    <row r="262" s="53" customFormat="1" x14ac:dyDescent="0.3"/>
    <row r="263" s="53" customFormat="1" x14ac:dyDescent="0.3"/>
    <row r="264" s="53" customFormat="1" x14ac:dyDescent="0.3"/>
    <row r="265" s="53" customFormat="1" x14ac:dyDescent="0.3"/>
    <row r="266" s="53" customFormat="1" x14ac:dyDescent="0.3"/>
    <row r="267" s="53" customFormat="1" x14ac:dyDescent="0.3"/>
    <row r="268" s="53" customFormat="1" x14ac:dyDescent="0.3"/>
    <row r="269" s="53" customFormat="1" x14ac:dyDescent="0.3"/>
    <row r="270" s="53" customFormat="1" x14ac:dyDescent="0.3"/>
    <row r="271" s="53" customFormat="1" x14ac:dyDescent="0.3"/>
    <row r="272" s="53" customFormat="1" x14ac:dyDescent="0.3"/>
    <row r="273" s="53" customFormat="1" x14ac:dyDescent="0.3"/>
    <row r="274" s="53" customFormat="1" x14ac:dyDescent="0.3"/>
    <row r="275" s="53" customFormat="1" x14ac:dyDescent="0.3"/>
    <row r="276" s="53" customFormat="1" x14ac:dyDescent="0.3"/>
    <row r="277" s="53" customFormat="1" x14ac:dyDescent="0.3"/>
    <row r="278" s="53" customFormat="1" x14ac:dyDescent="0.3"/>
    <row r="279" s="53" customFormat="1" x14ac:dyDescent="0.3"/>
    <row r="280" s="53" customFormat="1" x14ac:dyDescent="0.3"/>
    <row r="281" s="53" customFormat="1" x14ac:dyDescent="0.3"/>
    <row r="282" s="53" customFormat="1" x14ac:dyDescent="0.3"/>
    <row r="283" s="53" customFormat="1" x14ac:dyDescent="0.3"/>
    <row r="284" s="53" customFormat="1" x14ac:dyDescent="0.3"/>
    <row r="285" s="53" customFormat="1" x14ac:dyDescent="0.3"/>
    <row r="286" s="53" customFormat="1" x14ac:dyDescent="0.3"/>
    <row r="287" s="53" customFormat="1" x14ac:dyDescent="0.3"/>
    <row r="288" s="53" customFormat="1" x14ac:dyDescent="0.3"/>
    <row r="289" s="53" customFormat="1" x14ac:dyDescent="0.3"/>
    <row r="290" s="53" customFormat="1" x14ac:dyDescent="0.3"/>
    <row r="291" s="53" customFormat="1" x14ac:dyDescent="0.3"/>
    <row r="292" s="53" customFormat="1" x14ac:dyDescent="0.3"/>
    <row r="293" s="53" customFormat="1" x14ac:dyDescent="0.3"/>
    <row r="294" s="53" customFormat="1" x14ac:dyDescent="0.3"/>
    <row r="295" s="53" customFormat="1" x14ac:dyDescent="0.3"/>
    <row r="296" s="53" customFormat="1" x14ac:dyDescent="0.3"/>
    <row r="297" s="53" customFormat="1" x14ac:dyDescent="0.3"/>
    <row r="298" s="53" customFormat="1" x14ac:dyDescent="0.3"/>
    <row r="299" s="53" customFormat="1" x14ac:dyDescent="0.3"/>
    <row r="300" s="53" customFormat="1" x14ac:dyDescent="0.3"/>
    <row r="301" s="53" customFormat="1" x14ac:dyDescent="0.3"/>
    <row r="302" s="53" customFormat="1" x14ac:dyDescent="0.3"/>
    <row r="303" s="53" customFormat="1" x14ac:dyDescent="0.3"/>
    <row r="304" s="53" customFormat="1" x14ac:dyDescent="0.3"/>
    <row r="305" s="53" customFormat="1" x14ac:dyDescent="0.3"/>
    <row r="306" s="53" customFormat="1" x14ac:dyDescent="0.3"/>
    <row r="307" s="53" customFormat="1" x14ac:dyDescent="0.3"/>
    <row r="308" s="53" customFormat="1" x14ac:dyDescent="0.3"/>
    <row r="309" s="53" customFormat="1" x14ac:dyDescent="0.3"/>
    <row r="310" s="53" customFormat="1" x14ac:dyDescent="0.3"/>
    <row r="311" s="53" customFormat="1" x14ac:dyDescent="0.3"/>
    <row r="312" s="53" customFormat="1" x14ac:dyDescent="0.3"/>
    <row r="313" s="53" customFormat="1" x14ac:dyDescent="0.3"/>
    <row r="314" s="53" customFormat="1" x14ac:dyDescent="0.3"/>
    <row r="315" s="53" customFormat="1" x14ac:dyDescent="0.3"/>
    <row r="316" s="53" customFormat="1" x14ac:dyDescent="0.3"/>
    <row r="317" s="53" customFormat="1" x14ac:dyDescent="0.3"/>
    <row r="318" s="53" customFormat="1" x14ac:dyDescent="0.3"/>
    <row r="319" s="53" customFormat="1" x14ac:dyDescent="0.3"/>
    <row r="320" s="53" customFormat="1" x14ac:dyDescent="0.3"/>
    <row r="321" s="53" customFormat="1" x14ac:dyDescent="0.3"/>
    <row r="322" s="53" customFormat="1" x14ac:dyDescent="0.3"/>
    <row r="323" s="53" customFormat="1" x14ac:dyDescent="0.3"/>
    <row r="324" s="53" customFormat="1" x14ac:dyDescent="0.3"/>
    <row r="325" s="53" customFormat="1" x14ac:dyDescent="0.3"/>
    <row r="326" s="53" customFormat="1" x14ac:dyDescent="0.3"/>
    <row r="327" s="53" customFormat="1" x14ac:dyDescent="0.3"/>
    <row r="328" s="53" customFormat="1" x14ac:dyDescent="0.3"/>
    <row r="329" s="53" customFormat="1" x14ac:dyDescent="0.3"/>
    <row r="330" s="53" customFormat="1" x14ac:dyDescent="0.3"/>
    <row r="331" s="53" customFormat="1" x14ac:dyDescent="0.3"/>
    <row r="332" s="53" customFormat="1" x14ac:dyDescent="0.3"/>
    <row r="333" s="53" customFormat="1" x14ac:dyDescent="0.3"/>
    <row r="334" s="53" customFormat="1" x14ac:dyDescent="0.3"/>
    <row r="335" s="53" customFormat="1" x14ac:dyDescent="0.3"/>
    <row r="336" s="53" customFormat="1" x14ac:dyDescent="0.3"/>
    <row r="337" s="53" customFormat="1" x14ac:dyDescent="0.3"/>
    <row r="338" s="53" customFormat="1" x14ac:dyDescent="0.3"/>
    <row r="339" s="53" customFormat="1" x14ac:dyDescent="0.3"/>
    <row r="340" s="53" customFormat="1" x14ac:dyDescent="0.3"/>
    <row r="341" s="53" customFormat="1" x14ac:dyDescent="0.3"/>
    <row r="342" s="53" customFormat="1" x14ac:dyDescent="0.3"/>
    <row r="343" s="53" customFormat="1" x14ac:dyDescent="0.3"/>
    <row r="344" s="53" customFormat="1" x14ac:dyDescent="0.3"/>
    <row r="345" s="53" customFormat="1" x14ac:dyDescent="0.3"/>
    <row r="346" s="53" customFormat="1" x14ac:dyDescent="0.3"/>
    <row r="347" s="53" customFormat="1" x14ac:dyDescent="0.3"/>
    <row r="348" s="53" customFormat="1" x14ac:dyDescent="0.3"/>
    <row r="349" s="53" customFormat="1" x14ac:dyDescent="0.3"/>
    <row r="350" s="53" customFormat="1" x14ac:dyDescent="0.3"/>
    <row r="351" s="53" customFormat="1" x14ac:dyDescent="0.3"/>
    <row r="352" s="53" customFormat="1" x14ac:dyDescent="0.3"/>
    <row r="353" s="53" customFormat="1" x14ac:dyDescent="0.3"/>
    <row r="354" s="53" customFormat="1" x14ac:dyDescent="0.3"/>
    <row r="355" s="53" customFormat="1" x14ac:dyDescent="0.3"/>
    <row r="356" s="53" customFormat="1" x14ac:dyDescent="0.3"/>
    <row r="357" s="53" customFormat="1" x14ac:dyDescent="0.3"/>
    <row r="358" s="53" customFormat="1" x14ac:dyDescent="0.3"/>
    <row r="359" s="53" customFormat="1" x14ac:dyDescent="0.3"/>
    <row r="360" s="53" customFormat="1" x14ac:dyDescent="0.3"/>
    <row r="361" s="53" customFormat="1" x14ac:dyDescent="0.3"/>
    <row r="362" s="53" customFormat="1" x14ac:dyDescent="0.3"/>
    <row r="363" s="53" customFormat="1" x14ac:dyDescent="0.3"/>
    <row r="364" s="53" customFormat="1" x14ac:dyDescent="0.3"/>
    <row r="365" s="53" customFormat="1" x14ac:dyDescent="0.3"/>
    <row r="366" s="53" customFormat="1" x14ac:dyDescent="0.3"/>
    <row r="367" s="53" customFormat="1" x14ac:dyDescent="0.3"/>
    <row r="368" s="53" customFormat="1" x14ac:dyDescent="0.3"/>
    <row r="369" s="53" customFormat="1" x14ac:dyDescent="0.3"/>
    <row r="370" s="53" customFormat="1" x14ac:dyDescent="0.3"/>
    <row r="371" s="53" customFormat="1" x14ac:dyDescent="0.3"/>
    <row r="372" s="53" customFormat="1" x14ac:dyDescent="0.3"/>
    <row r="373" s="53" customFormat="1" x14ac:dyDescent="0.3"/>
    <row r="374" s="53" customFormat="1" x14ac:dyDescent="0.3"/>
    <row r="375" s="53" customFormat="1" x14ac:dyDescent="0.3"/>
    <row r="376" s="53" customFormat="1" x14ac:dyDescent="0.3"/>
    <row r="377" s="53" customFormat="1" x14ac:dyDescent="0.3"/>
    <row r="378" s="53" customFormat="1" x14ac:dyDescent="0.3"/>
    <row r="379" s="53" customFormat="1" x14ac:dyDescent="0.3"/>
    <row r="380" s="53" customFormat="1" x14ac:dyDescent="0.3"/>
    <row r="381" s="53" customFormat="1" x14ac:dyDescent="0.3"/>
    <row r="382" s="53" customFormat="1" x14ac:dyDescent="0.3"/>
    <row r="383" s="53" customFormat="1" x14ac:dyDescent="0.3"/>
    <row r="384" s="53" customFormat="1" x14ac:dyDescent="0.3"/>
    <row r="385" s="53" customFormat="1" x14ac:dyDescent="0.3"/>
    <row r="386" s="53" customFormat="1" x14ac:dyDescent="0.3"/>
    <row r="387" s="53" customFormat="1" x14ac:dyDescent="0.3"/>
    <row r="388" s="53" customFormat="1" x14ac:dyDescent="0.3"/>
    <row r="389" s="53" customFormat="1" x14ac:dyDescent="0.3"/>
    <row r="390" s="53" customFormat="1" x14ac:dyDescent="0.3"/>
    <row r="391" s="53" customFormat="1" x14ac:dyDescent="0.3"/>
    <row r="392" s="53" customFormat="1" x14ac:dyDescent="0.3"/>
    <row r="393" s="53" customFormat="1" x14ac:dyDescent="0.3"/>
    <row r="394" s="53" customFormat="1" x14ac:dyDescent="0.3"/>
    <row r="395" s="53" customFormat="1" x14ac:dyDescent="0.3"/>
    <row r="396" s="53" customFormat="1" x14ac:dyDescent="0.3"/>
    <row r="397" s="53" customFormat="1" x14ac:dyDescent="0.3"/>
    <row r="398" s="53" customFormat="1" x14ac:dyDescent="0.3"/>
    <row r="399" s="53" customFormat="1" x14ac:dyDescent="0.3"/>
    <row r="400" s="53" customFormat="1" x14ac:dyDescent="0.3"/>
    <row r="401" s="53" customFormat="1" x14ac:dyDescent="0.3"/>
    <row r="402" s="53" customFormat="1" x14ac:dyDescent="0.3"/>
    <row r="403" s="53" customFormat="1" x14ac:dyDescent="0.3"/>
    <row r="404" s="53" customFormat="1" x14ac:dyDescent="0.3"/>
    <row r="405" s="53" customFormat="1" x14ac:dyDescent="0.3"/>
    <row r="406" s="53" customFormat="1" x14ac:dyDescent="0.3"/>
    <row r="407" s="53" customFormat="1" x14ac:dyDescent="0.3"/>
    <row r="408" s="53" customFormat="1" x14ac:dyDescent="0.3"/>
    <row r="409" s="53" customFormat="1" x14ac:dyDescent="0.3"/>
    <row r="410" s="53" customFormat="1" x14ac:dyDescent="0.3"/>
    <row r="411" s="53" customFormat="1" x14ac:dyDescent="0.3"/>
    <row r="412" s="53" customFormat="1" x14ac:dyDescent="0.3"/>
    <row r="413" s="53" customFormat="1" x14ac:dyDescent="0.3"/>
    <row r="414" s="53" customFormat="1" x14ac:dyDescent="0.3"/>
    <row r="415" s="53" customFormat="1" x14ac:dyDescent="0.3"/>
    <row r="416" s="53" customFormat="1" x14ac:dyDescent="0.3"/>
    <row r="417" s="53" customFormat="1" x14ac:dyDescent="0.3"/>
    <row r="418" s="53" customFormat="1" x14ac:dyDescent="0.3"/>
    <row r="419" s="53" customFormat="1" x14ac:dyDescent="0.3"/>
    <row r="420" s="53" customFormat="1" x14ac:dyDescent="0.3"/>
    <row r="421" s="53" customFormat="1" x14ac:dyDescent="0.3"/>
    <row r="422" s="53" customFormat="1" x14ac:dyDescent="0.3"/>
    <row r="423" s="53" customFormat="1" x14ac:dyDescent="0.3"/>
    <row r="424" s="53" customFormat="1" x14ac:dyDescent="0.3"/>
    <row r="425" s="53" customFormat="1" x14ac:dyDescent="0.3"/>
    <row r="426" s="53" customFormat="1" x14ac:dyDescent="0.3"/>
    <row r="427" s="53" customFormat="1" x14ac:dyDescent="0.3"/>
    <row r="428" s="53" customFormat="1" x14ac:dyDescent="0.3"/>
    <row r="429" s="53" customFormat="1" x14ac:dyDescent="0.3"/>
    <row r="430" s="53" customFormat="1" x14ac:dyDescent="0.3"/>
    <row r="431" s="53" customFormat="1" x14ac:dyDescent="0.3"/>
    <row r="432" s="53" customFormat="1" x14ac:dyDescent="0.3"/>
    <row r="433" s="53" customFormat="1" x14ac:dyDescent="0.3"/>
    <row r="434" s="53" customFormat="1" x14ac:dyDescent="0.3"/>
    <row r="435" s="53" customFormat="1" x14ac:dyDescent="0.3"/>
    <row r="436" s="53" customFormat="1" x14ac:dyDescent="0.3"/>
    <row r="437" s="53" customFormat="1" x14ac:dyDescent="0.3"/>
    <row r="438" s="53" customFormat="1" x14ac:dyDescent="0.3"/>
    <row r="439" s="53" customFormat="1" x14ac:dyDescent="0.3"/>
    <row r="440" s="53" customFormat="1" x14ac:dyDescent="0.3"/>
    <row r="441" s="53" customFormat="1" x14ac:dyDescent="0.3"/>
    <row r="442" s="53" customFormat="1" x14ac:dyDescent="0.3"/>
    <row r="443" s="53" customFormat="1" x14ac:dyDescent="0.3"/>
    <row r="444" s="53" customFormat="1" x14ac:dyDescent="0.3"/>
    <row r="445" s="53" customFormat="1" x14ac:dyDescent="0.3"/>
    <row r="446" s="53" customFormat="1" x14ac:dyDescent="0.3"/>
    <row r="447" s="53" customFormat="1" x14ac:dyDescent="0.3"/>
    <row r="448" s="53" customFormat="1" x14ac:dyDescent="0.3"/>
    <row r="449" s="53" customFormat="1" x14ac:dyDescent="0.3"/>
    <row r="450" s="53" customFormat="1" x14ac:dyDescent="0.3"/>
    <row r="451" s="53" customFormat="1" x14ac:dyDescent="0.3"/>
    <row r="452" s="53" customFormat="1" x14ac:dyDescent="0.3"/>
    <row r="453" s="53" customFormat="1" x14ac:dyDescent="0.3"/>
    <row r="454" s="53" customFormat="1" x14ac:dyDescent="0.3"/>
    <row r="455" s="53" customFormat="1" x14ac:dyDescent="0.3"/>
    <row r="456" s="53" customFormat="1" x14ac:dyDescent="0.3"/>
    <row r="457" s="53" customFormat="1" x14ac:dyDescent="0.3"/>
    <row r="458" s="53" customFormat="1" x14ac:dyDescent="0.3"/>
    <row r="459" s="53" customFormat="1" x14ac:dyDescent="0.3"/>
    <row r="460" s="53" customFormat="1" x14ac:dyDescent="0.3"/>
    <row r="461" s="53" customFormat="1" x14ac:dyDescent="0.3"/>
    <row r="462" s="53" customFormat="1" x14ac:dyDescent="0.3"/>
    <row r="463" s="53" customFormat="1" x14ac:dyDescent="0.3"/>
    <row r="464" s="53" customFormat="1" x14ac:dyDescent="0.3"/>
    <row r="465" s="53" customFormat="1" x14ac:dyDescent="0.3"/>
    <row r="466" s="53" customFormat="1" x14ac:dyDescent="0.3"/>
    <row r="467" s="53" customFormat="1" x14ac:dyDescent="0.3"/>
    <row r="468" s="53" customFormat="1" x14ac:dyDescent="0.3"/>
    <row r="469" s="53" customFormat="1" x14ac:dyDescent="0.3"/>
    <row r="470" s="53" customFormat="1" x14ac:dyDescent="0.3"/>
    <row r="471" s="53" customFormat="1" x14ac:dyDescent="0.3"/>
    <row r="472" s="53" customFormat="1" x14ac:dyDescent="0.3"/>
    <row r="473" s="53" customFormat="1" x14ac:dyDescent="0.3"/>
    <row r="474" s="53" customFormat="1" x14ac:dyDescent="0.3"/>
    <row r="475" s="53" customFormat="1" x14ac:dyDescent="0.3"/>
    <row r="476" s="53" customFormat="1" x14ac:dyDescent="0.3"/>
    <row r="477" s="53" customFormat="1" x14ac:dyDescent="0.3"/>
    <row r="478" s="53" customFormat="1" x14ac:dyDescent="0.3"/>
    <row r="479" s="53" customFormat="1" x14ac:dyDescent="0.3"/>
    <row r="480" s="53" customFormat="1" x14ac:dyDescent="0.3"/>
    <row r="481" s="53" customFormat="1" x14ac:dyDescent="0.3"/>
    <row r="482" s="53" customFormat="1" x14ac:dyDescent="0.3"/>
    <row r="483" s="53" customFormat="1" x14ac:dyDescent="0.3"/>
    <row r="484" s="53" customFormat="1" x14ac:dyDescent="0.3"/>
    <row r="485" s="53" customFormat="1" x14ac:dyDescent="0.3"/>
    <row r="486" s="53" customFormat="1" x14ac:dyDescent="0.3"/>
    <row r="487" s="53" customFormat="1" x14ac:dyDescent="0.3"/>
    <row r="488" s="53" customFormat="1" x14ac:dyDescent="0.3"/>
    <row r="489" s="53" customFormat="1" x14ac:dyDescent="0.3"/>
    <row r="490" s="53" customFormat="1" x14ac:dyDescent="0.3"/>
    <row r="491" s="53" customFormat="1" x14ac:dyDescent="0.3"/>
    <row r="492" s="53" customFormat="1" x14ac:dyDescent="0.3"/>
    <row r="493" s="53" customFormat="1" x14ac:dyDescent="0.3"/>
    <row r="494" s="53" customFormat="1" x14ac:dyDescent="0.3"/>
    <row r="495" s="53" customFormat="1" x14ac:dyDescent="0.3"/>
    <row r="496" s="53" customFormat="1" x14ac:dyDescent="0.3"/>
    <row r="497" s="53" customFormat="1" x14ac:dyDescent="0.3"/>
    <row r="498" s="53" customFormat="1" x14ac:dyDescent="0.3"/>
    <row r="499" s="53" customFormat="1" x14ac:dyDescent="0.3"/>
    <row r="500" s="53" customFormat="1" x14ac:dyDescent="0.3"/>
  </sheetData>
  <mergeCells count="37">
    <mergeCell ref="K20:L20"/>
    <mergeCell ref="H20:I20"/>
    <mergeCell ref="E18:G18"/>
    <mergeCell ref="K18:M18"/>
    <mergeCell ref="H18:J18"/>
    <mergeCell ref="E20:G20"/>
    <mergeCell ref="H17:J17"/>
    <mergeCell ref="K15:M15"/>
    <mergeCell ref="K17:M17"/>
    <mergeCell ref="E17:G17"/>
    <mergeCell ref="E15:G15"/>
    <mergeCell ref="E16:G16"/>
    <mergeCell ref="H15:J15"/>
    <mergeCell ref="H16:J16"/>
    <mergeCell ref="H14:J14"/>
    <mergeCell ref="K13:M13"/>
    <mergeCell ref="U13:W13"/>
    <mergeCell ref="X16:Z16"/>
    <mergeCell ref="X15:Z15"/>
    <mergeCell ref="X14:Z14"/>
    <mergeCell ref="X13:Z13"/>
    <mergeCell ref="P3:Z4"/>
    <mergeCell ref="P11:Q11"/>
    <mergeCell ref="U11:W11"/>
    <mergeCell ref="X11:Z11"/>
    <mergeCell ref="K16:M16"/>
    <mergeCell ref="U16:W16"/>
    <mergeCell ref="U15:W15"/>
    <mergeCell ref="U14:W14"/>
    <mergeCell ref="C3:M4"/>
    <mergeCell ref="C13:D13"/>
    <mergeCell ref="X12:Z12"/>
    <mergeCell ref="K14:M14"/>
    <mergeCell ref="U12:W12"/>
    <mergeCell ref="E13:G13"/>
    <mergeCell ref="E14:G14"/>
    <mergeCell ref="H13:J13"/>
  </mergeCells>
  <conditionalFormatting sqref="V18:W18">
    <cfRule type="expression" dxfId="502" priority="17">
      <formula>$I$20=""</formula>
    </cfRule>
  </conditionalFormatting>
  <conditionalFormatting sqref="K14:K17">
    <cfRule type="containsBlanks" dxfId="501" priority="7">
      <formula>LEN(TRIM(K14))=0</formula>
    </cfRule>
  </conditionalFormatting>
  <conditionalFormatting sqref="U12:W15">
    <cfRule type="containsBlanks" dxfId="500" priority="6">
      <formula>LEN(TRIM(U12))=0</formula>
    </cfRule>
  </conditionalFormatting>
  <conditionalFormatting sqref="H14:J17">
    <cfRule type="containsBlanks" dxfId="499" priority="5">
      <formula>LEN(TRIM(H14))=0</formula>
    </cfRule>
  </conditionalFormatting>
  <conditionalFormatting sqref="K20 M20">
    <cfRule type="containsBlanks" dxfId="498" priority="4">
      <formula>LEN(TRIM(K20))=0</formula>
    </cfRule>
  </conditionalFormatting>
  <conditionalFormatting sqref="H20">
    <cfRule type="containsBlanks" dxfId="497" priority="3">
      <formula>LEN(TRIM(H20))=0</formula>
    </cfRule>
  </conditionalFormatting>
  <conditionalFormatting sqref="J20">
    <cfRule type="containsBlanks" dxfId="496" priority="1">
      <formula>LEN(TRIM(J20))=0</formula>
    </cfRule>
  </conditionalFormatting>
  <pageMargins left="0.7" right="0.7" top="0.75" bottom="0.75" header="0.3" footer="0.3"/>
  <pageSetup paperSize="9" orientation="portrait" verticalDpi="0" r:id="rId1"/>
  <headerFooter>
    <oddFooter>&amp;LFHP2X63PFRYJ-846150512-58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4BA0D-D2A2-44A4-9731-FBE1033CF8D7}">
  <sheetPr codeName="Sheet8"/>
  <dimension ref="B1:AA544"/>
  <sheetViews>
    <sheetView topLeftCell="A25" workbookViewId="0">
      <selection activeCell="AB10" sqref="AB10"/>
    </sheetView>
  </sheetViews>
  <sheetFormatPr defaultColWidth="9.109375" defaultRowHeight="14.4" x14ac:dyDescent="0.3"/>
  <cols>
    <col min="1" max="1" width="3" style="53" customWidth="1"/>
    <col min="2" max="2" width="2.88671875" style="50" customWidth="1"/>
    <col min="3" max="5" width="7.44140625" style="50" customWidth="1"/>
    <col min="6" max="6" width="4.88671875" style="50" customWidth="1"/>
    <col min="7" max="9" width="7.44140625" style="50" customWidth="1"/>
    <col min="10" max="10" width="4.88671875" style="50" customWidth="1"/>
    <col min="11" max="13" width="7.44140625" style="50" customWidth="1"/>
    <col min="14" max="15" width="5.109375" style="50" customWidth="1"/>
    <col min="16" max="18" width="7.44140625" style="50" customWidth="1"/>
    <col min="19" max="19" width="4.88671875" style="50" customWidth="1"/>
    <col min="20" max="22" width="7.44140625" style="50" customWidth="1"/>
    <col min="23" max="23" width="4.88671875" style="50" customWidth="1"/>
    <col min="24" max="26" width="7.44140625" style="50" customWidth="1"/>
    <col min="27" max="27" width="3.6640625" style="50" customWidth="1"/>
    <col min="28" max="28" width="9.109375" style="53"/>
    <col min="29" max="29" width="10.6640625" style="53" bestFit="1" customWidth="1"/>
    <col min="30" max="30" width="10.88671875" style="53" bestFit="1" customWidth="1"/>
    <col min="31" max="16384" width="9.109375" style="53"/>
  </cols>
  <sheetData>
    <row r="1" spans="2:27" x14ac:dyDescent="0.3">
      <c r="B1" s="53"/>
      <c r="C1" s="53"/>
      <c r="D1" s="53"/>
      <c r="E1" s="53"/>
      <c r="F1" s="53"/>
      <c r="G1" s="53"/>
      <c r="H1" s="53"/>
      <c r="I1" s="53"/>
      <c r="J1" s="53"/>
      <c r="K1" s="53"/>
      <c r="L1" s="53"/>
      <c r="M1" s="53"/>
      <c r="N1" s="53"/>
      <c r="O1" s="53"/>
      <c r="P1" s="53"/>
      <c r="Q1" s="53"/>
      <c r="R1" s="53"/>
      <c r="S1" s="53"/>
      <c r="T1" s="53"/>
      <c r="U1" s="53"/>
      <c r="V1" s="53"/>
      <c r="W1" s="53"/>
      <c r="X1" s="53"/>
      <c r="Y1" s="53"/>
      <c r="Z1" s="53"/>
      <c r="AA1" s="53"/>
    </row>
    <row r="3" spans="2:27" ht="15" customHeight="1" x14ac:dyDescent="0.3">
      <c r="C3" s="596" t="s">
        <v>258</v>
      </c>
      <c r="D3" s="596"/>
      <c r="E3" s="596"/>
      <c r="F3" s="596"/>
      <c r="G3" s="596"/>
      <c r="H3" s="596"/>
      <c r="I3" s="596"/>
      <c r="J3" s="596"/>
      <c r="K3" s="596"/>
      <c r="L3" s="596"/>
      <c r="M3" s="596"/>
      <c r="N3" s="596"/>
      <c r="O3" s="596"/>
      <c r="P3" s="596"/>
      <c r="Q3" s="596"/>
      <c r="R3" s="596"/>
      <c r="S3" s="596"/>
      <c r="T3" s="596"/>
      <c r="U3" s="596"/>
      <c r="V3" s="596"/>
      <c r="W3" s="596"/>
      <c r="X3" s="596"/>
      <c r="Y3" s="596"/>
      <c r="Z3" s="596"/>
    </row>
    <row r="4" spans="2:27" ht="15" customHeight="1" x14ac:dyDescent="0.3">
      <c r="C4" s="597"/>
      <c r="D4" s="597"/>
      <c r="E4" s="597"/>
      <c r="F4" s="597"/>
      <c r="G4" s="597"/>
      <c r="H4" s="597"/>
      <c r="I4" s="597"/>
      <c r="J4" s="597"/>
      <c r="K4" s="597"/>
      <c r="L4" s="597"/>
      <c r="M4" s="597"/>
      <c r="N4" s="597"/>
      <c r="O4" s="597"/>
      <c r="P4" s="597"/>
      <c r="Q4" s="597"/>
      <c r="R4" s="597"/>
      <c r="S4" s="597"/>
      <c r="T4" s="597"/>
      <c r="U4" s="597"/>
      <c r="V4" s="597"/>
      <c r="W4" s="597"/>
      <c r="X4" s="597"/>
      <c r="Y4" s="597"/>
      <c r="Z4" s="597"/>
    </row>
    <row r="5" spans="2:27" x14ac:dyDescent="0.3">
      <c r="Z5" s="146"/>
    </row>
    <row r="6" spans="2:27" ht="18" x14ac:dyDescent="0.35">
      <c r="C6" s="646" t="s">
        <v>312</v>
      </c>
      <c r="D6" s="646"/>
      <c r="E6" s="646"/>
      <c r="F6" s="646"/>
      <c r="G6" s="646"/>
      <c r="H6" s="646"/>
      <c r="I6" s="646"/>
      <c r="J6" s="646"/>
      <c r="K6" s="646"/>
      <c r="L6" s="646"/>
      <c r="M6" s="646"/>
      <c r="N6" s="162"/>
      <c r="P6" s="646" t="s">
        <v>311</v>
      </c>
      <c r="Q6" s="646"/>
      <c r="R6" s="646"/>
      <c r="S6" s="646"/>
      <c r="T6" s="646"/>
      <c r="U6" s="646"/>
      <c r="V6" s="646"/>
      <c r="W6" s="646"/>
      <c r="X6" s="646"/>
      <c r="Y6" s="646"/>
      <c r="Z6" s="646"/>
    </row>
    <row r="8" spans="2:27" ht="15.75" customHeight="1" x14ac:dyDescent="0.3">
      <c r="C8" s="645" t="s">
        <v>273</v>
      </c>
      <c r="D8" s="645"/>
      <c r="E8" s="645"/>
      <c r="F8" s="147"/>
      <c r="G8" s="645" t="s">
        <v>308</v>
      </c>
      <c r="H8" s="645"/>
      <c r="I8" s="645"/>
      <c r="J8" s="148"/>
      <c r="K8" s="645" t="s">
        <v>313</v>
      </c>
      <c r="L8" s="645"/>
      <c r="M8" s="645"/>
      <c r="N8" s="162"/>
      <c r="P8" s="645" t="s">
        <v>319</v>
      </c>
      <c r="Q8" s="645"/>
      <c r="R8" s="645"/>
      <c r="S8" s="122"/>
      <c r="T8" s="645" t="s">
        <v>320</v>
      </c>
      <c r="U8" s="645"/>
      <c r="V8" s="645"/>
      <c r="X8" s="645" t="s">
        <v>310</v>
      </c>
      <c r="Y8" s="645"/>
      <c r="Z8" s="645"/>
    </row>
    <row r="9" spans="2:27" ht="15.75" customHeight="1" x14ac:dyDescent="0.3">
      <c r="C9" s="644" t="str">
        <f>Projektforudsætninger!H21</f>
        <v>By</v>
      </c>
      <c r="D9" s="644"/>
      <c r="E9" s="644"/>
      <c r="G9" s="644" t="str">
        <f>Projektforudsætninger!H22</f>
        <v xml:space="preserve">Blandet </v>
      </c>
      <c r="H9" s="644"/>
      <c r="I9" s="644"/>
      <c r="K9" s="644" t="str">
        <f>Projektforudsætninger!H23</f>
        <v>Twinrør_serie3</v>
      </c>
      <c r="L9" s="644"/>
      <c r="M9" s="644"/>
      <c r="N9" s="162"/>
      <c r="P9" s="644">
        <f>IF(('Budget &amp; Opfølgning'!H18)=0,'Budget &amp; Opfølgning'!E18,'Budget &amp; Opfølgning'!H18)</f>
        <v>0</v>
      </c>
      <c r="Q9" s="644"/>
      <c r="R9" s="644"/>
      <c r="T9" s="644">
        <f>'Budget &amp; Opfølgning'!K18</f>
        <v>0</v>
      </c>
      <c r="U9" s="644"/>
      <c r="V9" s="644"/>
      <c r="X9" s="648">
        <f>T9-P9</f>
        <v>0</v>
      </c>
      <c r="Y9" s="648"/>
      <c r="Z9" s="648"/>
      <c r="AA9" s="115"/>
    </row>
    <row r="10" spans="2:27" ht="15.75" customHeight="1" x14ac:dyDescent="0.3">
      <c r="C10" s="644"/>
      <c r="D10" s="644"/>
      <c r="E10" s="644"/>
      <c r="G10" s="644"/>
      <c r="H10" s="644"/>
      <c r="I10" s="644"/>
      <c r="K10" s="644"/>
      <c r="L10" s="644"/>
      <c r="M10" s="644"/>
      <c r="N10" s="162"/>
      <c r="P10" s="644"/>
      <c r="Q10" s="644"/>
      <c r="R10" s="644"/>
      <c r="T10" s="644"/>
      <c r="U10" s="644"/>
      <c r="V10" s="644"/>
      <c r="X10" s="648"/>
      <c r="Y10" s="648"/>
      <c r="Z10" s="648"/>
      <c r="AA10" s="116"/>
    </row>
    <row r="11" spans="2:27" ht="15.75" customHeight="1" x14ac:dyDescent="0.3">
      <c r="N11" s="162"/>
    </row>
    <row r="12" spans="2:27" ht="15.75" customHeight="1" x14ac:dyDescent="0.3">
      <c r="C12" s="645" t="s">
        <v>307</v>
      </c>
      <c r="D12" s="645"/>
      <c r="E12" s="645"/>
      <c r="G12" s="645" t="s">
        <v>196</v>
      </c>
      <c r="H12" s="645"/>
      <c r="I12" s="645"/>
      <c r="J12" s="122"/>
      <c r="K12" s="645" t="s">
        <v>309</v>
      </c>
      <c r="L12" s="645"/>
      <c r="M12" s="645"/>
      <c r="N12" s="162"/>
      <c r="P12" s="645" t="s">
        <v>271</v>
      </c>
      <c r="Q12" s="645"/>
      <c r="R12" s="645"/>
      <c r="S12" s="122"/>
      <c r="T12" s="645" t="s">
        <v>270</v>
      </c>
      <c r="U12" s="645"/>
      <c r="V12" s="645"/>
      <c r="X12" s="645" t="s">
        <v>322</v>
      </c>
      <c r="Y12" s="645"/>
      <c r="Z12" s="645"/>
    </row>
    <row r="13" spans="2:27" ht="15.75" customHeight="1" x14ac:dyDescent="0.3">
      <c r="C13" s="647" t="str">
        <f>Projektforudsætninger!H18 &amp; " Meter"</f>
        <v xml:space="preserve"> Meter</v>
      </c>
      <c r="D13" s="647"/>
      <c r="E13" s="647"/>
      <c r="G13" s="647" t="str">
        <f>Projektforudsætninger!H19 &amp; " Stk"</f>
        <v xml:space="preserve"> Stk</v>
      </c>
      <c r="H13" s="647"/>
      <c r="I13" s="647"/>
      <c r="K13" s="644" t="str">
        <f>Projektforudsætninger!H20&amp; " Meter"</f>
        <v xml:space="preserve"> Meter</v>
      </c>
      <c r="L13" s="644"/>
      <c r="M13" s="644"/>
      <c r="N13" s="162"/>
      <c r="P13" s="644" t="str">
        <f>IFERROR(MROUND(P9/Projektforudsætninger!H18,100),"")</f>
        <v/>
      </c>
      <c r="Q13" s="644"/>
      <c r="R13" s="644"/>
      <c r="T13" s="644" t="str">
        <f>IFERROR(MROUND(T9/Projektforudsætninger!H18,100),"")</f>
        <v/>
      </c>
      <c r="U13" s="644"/>
      <c r="V13" s="644"/>
      <c r="X13" s="648" t="e">
        <f>T13-P13</f>
        <v>#VALUE!</v>
      </c>
      <c r="Y13" s="648"/>
      <c r="Z13" s="648"/>
    </row>
    <row r="14" spans="2:27" ht="15.75" customHeight="1" x14ac:dyDescent="0.3">
      <c r="C14" s="647"/>
      <c r="D14" s="647"/>
      <c r="E14" s="647"/>
      <c r="G14" s="647"/>
      <c r="H14" s="647"/>
      <c r="I14" s="647"/>
      <c r="K14" s="644"/>
      <c r="L14" s="644"/>
      <c r="M14" s="644"/>
      <c r="N14" s="162"/>
      <c r="P14" s="644"/>
      <c r="Q14" s="644"/>
      <c r="R14" s="644"/>
      <c r="T14" s="644"/>
      <c r="U14" s="644"/>
      <c r="V14" s="644"/>
      <c r="X14" s="648"/>
      <c r="Y14" s="648"/>
      <c r="Z14" s="648"/>
    </row>
    <row r="15" spans="2:27" ht="15.75" customHeight="1" x14ac:dyDescent="0.3"/>
    <row r="16" spans="2:27" ht="15.75" customHeight="1" x14ac:dyDescent="0.3"/>
    <row r="17" spans="3:27" ht="15.75" customHeight="1" x14ac:dyDescent="0.3"/>
    <row r="18" spans="3:27" ht="15.75" customHeight="1" x14ac:dyDescent="0.3"/>
    <row r="19" spans="3:27" ht="15.75" customHeight="1" x14ac:dyDescent="0.3">
      <c r="C19" s="115"/>
    </row>
    <row r="20" spans="3:27" ht="15.75" customHeight="1" x14ac:dyDescent="0.3"/>
    <row r="21" spans="3:27" ht="15.75" customHeight="1" x14ac:dyDescent="0.3"/>
    <row r="22" spans="3:27" ht="15.75" customHeight="1" x14ac:dyDescent="0.3"/>
    <row r="23" spans="3:27" ht="15.75" customHeight="1" x14ac:dyDescent="0.3"/>
    <row r="24" spans="3:27" ht="15.75" customHeight="1" x14ac:dyDescent="0.3"/>
    <row r="25" spans="3:27" ht="15.75" customHeight="1" x14ac:dyDescent="0.3"/>
    <row r="26" spans="3:27" ht="15.75" customHeight="1" x14ac:dyDescent="0.3"/>
    <row r="27" spans="3:27" ht="15.75" customHeight="1" x14ac:dyDescent="0.3"/>
    <row r="28" spans="3:27" ht="15.75" customHeight="1" x14ac:dyDescent="0.3"/>
    <row r="29" spans="3:27" ht="18" customHeight="1" x14ac:dyDescent="0.3"/>
    <row r="32" spans="3:27" x14ac:dyDescent="0.3">
      <c r="AA32" s="116"/>
    </row>
    <row r="36" spans="2:27" x14ac:dyDescent="0.3">
      <c r="C36" s="115"/>
    </row>
    <row r="37" spans="2:27" x14ac:dyDescent="0.3">
      <c r="C37" s="115"/>
    </row>
    <row r="42" spans="2:27" s="170" customFormat="1" x14ac:dyDescent="0.3">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row>
    <row r="43" spans="2:27" s="170" customFormat="1" x14ac:dyDescent="0.3"/>
    <row r="44" spans="2:27" x14ac:dyDescent="0.3">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row>
    <row r="45" spans="2:27" x14ac:dyDescent="0.3">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row>
    <row r="46" spans="2:27" x14ac:dyDescent="0.3">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row>
    <row r="47" spans="2:27" x14ac:dyDescent="0.3">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row>
    <row r="48" spans="2:27" x14ac:dyDescent="0.3">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row>
    <row r="49" spans="2:27" x14ac:dyDescent="0.3">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row>
    <row r="50" spans="2:27" x14ac:dyDescent="0.3">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row>
    <row r="51" spans="2:27" x14ac:dyDescent="0.3">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row>
    <row r="52" spans="2:27" x14ac:dyDescent="0.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row>
    <row r="53" spans="2:27" x14ac:dyDescent="0.3">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row>
    <row r="54" spans="2:27" x14ac:dyDescent="0.3">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row>
    <row r="55" spans="2:27" x14ac:dyDescent="0.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168"/>
    </row>
    <row r="56" spans="2:27" x14ac:dyDescent="0.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row>
    <row r="57" spans="2:27" x14ac:dyDescent="0.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169"/>
    </row>
    <row r="58" spans="2:27" x14ac:dyDescent="0.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row>
    <row r="59" spans="2:27" x14ac:dyDescent="0.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row>
    <row r="60" spans="2:27" x14ac:dyDescent="0.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row>
    <row r="61" spans="2:27" x14ac:dyDescent="0.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row>
    <row r="62" spans="2:27" x14ac:dyDescent="0.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row>
    <row r="63" spans="2:27" x14ac:dyDescent="0.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row>
    <row r="64" spans="2:27" x14ac:dyDescent="0.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row>
    <row r="65" s="53" customFormat="1" x14ac:dyDescent="0.3"/>
    <row r="66" s="53" customFormat="1" x14ac:dyDescent="0.3"/>
    <row r="67" s="53" customFormat="1" x14ac:dyDescent="0.3"/>
    <row r="68" s="53" customFormat="1" x14ac:dyDescent="0.3"/>
    <row r="69" s="53" customFormat="1" x14ac:dyDescent="0.3"/>
    <row r="70" s="53" customFormat="1" x14ac:dyDescent="0.3"/>
    <row r="71" s="53" customFormat="1" x14ac:dyDescent="0.3"/>
    <row r="72" s="53" customFormat="1" x14ac:dyDescent="0.3"/>
    <row r="73" s="53" customFormat="1" x14ac:dyDescent="0.3"/>
    <row r="74" s="53" customFormat="1" x14ac:dyDescent="0.3"/>
    <row r="75" s="53" customFormat="1" x14ac:dyDescent="0.3"/>
    <row r="76" s="53" customFormat="1" x14ac:dyDescent="0.3"/>
    <row r="77" s="53" customFormat="1" x14ac:dyDescent="0.3"/>
    <row r="78" s="53" customFormat="1" x14ac:dyDescent="0.3"/>
    <row r="79" s="53" customFormat="1" x14ac:dyDescent="0.3"/>
    <row r="80" s="53" customFormat="1" x14ac:dyDescent="0.3"/>
    <row r="81" s="53" customFormat="1" x14ac:dyDescent="0.3"/>
    <row r="82" s="53" customFormat="1" x14ac:dyDescent="0.3"/>
    <row r="83" s="53" customFormat="1" x14ac:dyDescent="0.3"/>
    <row r="84" s="53" customFormat="1" x14ac:dyDescent="0.3"/>
    <row r="85" s="53" customFormat="1" x14ac:dyDescent="0.3"/>
    <row r="86" s="53" customFormat="1" x14ac:dyDescent="0.3"/>
    <row r="87" s="53" customFormat="1" x14ac:dyDescent="0.3"/>
    <row r="88" s="53" customFormat="1" x14ac:dyDescent="0.3"/>
    <row r="89" s="53" customFormat="1" x14ac:dyDescent="0.3"/>
    <row r="90" s="53" customFormat="1" x14ac:dyDescent="0.3"/>
    <row r="91" s="53" customFormat="1" x14ac:dyDescent="0.3"/>
    <row r="92" s="53" customFormat="1" x14ac:dyDescent="0.3"/>
    <row r="93" s="53" customFormat="1" x14ac:dyDescent="0.3"/>
    <row r="94" s="53" customFormat="1" x14ac:dyDescent="0.3"/>
    <row r="95" s="53" customFormat="1" x14ac:dyDescent="0.3"/>
    <row r="96" s="53" customFormat="1" x14ac:dyDescent="0.3"/>
    <row r="97" s="53" customFormat="1" x14ac:dyDescent="0.3"/>
    <row r="98" s="53" customFormat="1" x14ac:dyDescent="0.3"/>
    <row r="99" s="53" customFormat="1" x14ac:dyDescent="0.3"/>
    <row r="100" s="53" customFormat="1" x14ac:dyDescent="0.3"/>
    <row r="101" s="53" customFormat="1" x14ac:dyDescent="0.3"/>
    <row r="102" s="53" customFormat="1" x14ac:dyDescent="0.3"/>
    <row r="103" s="53" customFormat="1" x14ac:dyDescent="0.3"/>
    <row r="104" s="53" customFormat="1" x14ac:dyDescent="0.3"/>
    <row r="105" s="53" customFormat="1" x14ac:dyDescent="0.3"/>
    <row r="106" s="53" customFormat="1" x14ac:dyDescent="0.3"/>
    <row r="107" s="53" customFormat="1" x14ac:dyDescent="0.3"/>
    <row r="108" s="53" customFormat="1" x14ac:dyDescent="0.3"/>
    <row r="109" s="53" customFormat="1" x14ac:dyDescent="0.3"/>
    <row r="110" s="53" customFormat="1" x14ac:dyDescent="0.3"/>
    <row r="111" s="53" customFormat="1" x14ac:dyDescent="0.3"/>
    <row r="112" s="53" customFormat="1" x14ac:dyDescent="0.3"/>
    <row r="113" s="53" customFormat="1" x14ac:dyDescent="0.3"/>
    <row r="114" s="53" customFormat="1" x14ac:dyDescent="0.3"/>
    <row r="115" s="53" customFormat="1" x14ac:dyDescent="0.3"/>
    <row r="116" s="53" customFormat="1" x14ac:dyDescent="0.3"/>
    <row r="117" s="53" customFormat="1" x14ac:dyDescent="0.3"/>
    <row r="118" s="53" customFormat="1" x14ac:dyDescent="0.3"/>
    <row r="119" s="53" customFormat="1" x14ac:dyDescent="0.3"/>
    <row r="120" s="53" customFormat="1" x14ac:dyDescent="0.3"/>
    <row r="121" s="53" customFormat="1" x14ac:dyDescent="0.3"/>
    <row r="122" s="53" customFormat="1" x14ac:dyDescent="0.3"/>
    <row r="123" s="53" customFormat="1" x14ac:dyDescent="0.3"/>
    <row r="124" s="53" customFormat="1" x14ac:dyDescent="0.3"/>
    <row r="125" s="53" customFormat="1" x14ac:dyDescent="0.3"/>
    <row r="126" s="53" customFormat="1" x14ac:dyDescent="0.3"/>
    <row r="127" s="53" customFormat="1" x14ac:dyDescent="0.3"/>
    <row r="128" s="53" customFormat="1" x14ac:dyDescent="0.3"/>
    <row r="129" s="53" customFormat="1" x14ac:dyDescent="0.3"/>
    <row r="130" s="53" customFormat="1" x14ac:dyDescent="0.3"/>
    <row r="131" s="53" customFormat="1" x14ac:dyDescent="0.3"/>
    <row r="132" s="53" customFormat="1" x14ac:dyDescent="0.3"/>
    <row r="133" s="53" customFormat="1" x14ac:dyDescent="0.3"/>
    <row r="134" s="53" customFormat="1" x14ac:dyDescent="0.3"/>
    <row r="135" s="53" customFormat="1" x14ac:dyDescent="0.3"/>
    <row r="136" s="53" customFormat="1" x14ac:dyDescent="0.3"/>
    <row r="137" s="53" customFormat="1" x14ac:dyDescent="0.3"/>
    <row r="138" s="53" customFormat="1" x14ac:dyDescent="0.3"/>
    <row r="139" s="53" customFormat="1" x14ac:dyDescent="0.3"/>
    <row r="140" s="53" customFormat="1" x14ac:dyDescent="0.3"/>
    <row r="141" s="53" customFormat="1" x14ac:dyDescent="0.3"/>
    <row r="142" s="53" customFormat="1" x14ac:dyDescent="0.3"/>
    <row r="143" s="53" customFormat="1" x14ac:dyDescent="0.3"/>
    <row r="144" s="53" customFormat="1" x14ac:dyDescent="0.3"/>
    <row r="145" s="53" customFormat="1" x14ac:dyDescent="0.3"/>
    <row r="146" s="53" customFormat="1" x14ac:dyDescent="0.3"/>
    <row r="147" s="53" customFormat="1" x14ac:dyDescent="0.3"/>
    <row r="148" s="53" customFormat="1" x14ac:dyDescent="0.3"/>
    <row r="149" s="53" customFormat="1" x14ac:dyDescent="0.3"/>
    <row r="150" s="53" customFormat="1" x14ac:dyDescent="0.3"/>
    <row r="151" s="53" customFormat="1" x14ac:dyDescent="0.3"/>
    <row r="152" s="53" customFormat="1" x14ac:dyDescent="0.3"/>
    <row r="153" s="53" customFormat="1" x14ac:dyDescent="0.3"/>
    <row r="154" s="53" customFormat="1" x14ac:dyDescent="0.3"/>
    <row r="155" s="53" customFormat="1" x14ac:dyDescent="0.3"/>
    <row r="156" s="53" customFormat="1" x14ac:dyDescent="0.3"/>
    <row r="157" s="53" customFormat="1" x14ac:dyDescent="0.3"/>
    <row r="158" s="53" customFormat="1" x14ac:dyDescent="0.3"/>
    <row r="159" s="53" customFormat="1" x14ac:dyDescent="0.3"/>
    <row r="160" s="53" customFormat="1" x14ac:dyDescent="0.3"/>
    <row r="161" s="53" customFormat="1" x14ac:dyDescent="0.3"/>
    <row r="162" s="53" customFormat="1" x14ac:dyDescent="0.3"/>
    <row r="163" s="53" customFormat="1" x14ac:dyDescent="0.3"/>
    <row r="164" s="53" customFormat="1" x14ac:dyDescent="0.3"/>
    <row r="165" s="53" customFormat="1" x14ac:dyDescent="0.3"/>
    <row r="166" s="53" customFormat="1" x14ac:dyDescent="0.3"/>
    <row r="167" s="53" customFormat="1" x14ac:dyDescent="0.3"/>
    <row r="168" s="53" customFormat="1" x14ac:dyDescent="0.3"/>
    <row r="169" s="53" customFormat="1" x14ac:dyDescent="0.3"/>
    <row r="170" s="53" customFormat="1" x14ac:dyDescent="0.3"/>
    <row r="171" s="53" customFormat="1" x14ac:dyDescent="0.3"/>
    <row r="172" s="53" customFormat="1" x14ac:dyDescent="0.3"/>
    <row r="173" s="53" customFormat="1" x14ac:dyDescent="0.3"/>
    <row r="174" s="53" customFormat="1" x14ac:dyDescent="0.3"/>
    <row r="175" s="53" customFormat="1" x14ac:dyDescent="0.3"/>
    <row r="176" s="53" customFormat="1" x14ac:dyDescent="0.3"/>
    <row r="177" s="53" customFormat="1" x14ac:dyDescent="0.3"/>
    <row r="178" s="53" customFormat="1" x14ac:dyDescent="0.3"/>
    <row r="179" s="53" customFormat="1" x14ac:dyDescent="0.3"/>
    <row r="180" s="53" customFormat="1" x14ac:dyDescent="0.3"/>
    <row r="181" s="53" customFormat="1" x14ac:dyDescent="0.3"/>
    <row r="182" s="53" customFormat="1" x14ac:dyDescent="0.3"/>
    <row r="183" s="53" customFormat="1" x14ac:dyDescent="0.3"/>
    <row r="184" s="53" customFormat="1" x14ac:dyDescent="0.3"/>
    <row r="185" s="53" customFormat="1" x14ac:dyDescent="0.3"/>
    <row r="186" s="53" customFormat="1" x14ac:dyDescent="0.3"/>
    <row r="187" s="53" customFormat="1" x14ac:dyDescent="0.3"/>
    <row r="188" s="53" customFormat="1" x14ac:dyDescent="0.3"/>
    <row r="189" s="53" customFormat="1" x14ac:dyDescent="0.3"/>
    <row r="190" s="53" customFormat="1" x14ac:dyDescent="0.3"/>
    <row r="191" s="53" customFormat="1" x14ac:dyDescent="0.3"/>
    <row r="192" s="53" customFormat="1" x14ac:dyDescent="0.3"/>
    <row r="193" s="53" customFormat="1" x14ac:dyDescent="0.3"/>
    <row r="194" s="53" customFormat="1" x14ac:dyDescent="0.3"/>
    <row r="195" s="53" customFormat="1" x14ac:dyDescent="0.3"/>
    <row r="196" s="53" customFormat="1" x14ac:dyDescent="0.3"/>
    <row r="197" s="53" customFormat="1" x14ac:dyDescent="0.3"/>
    <row r="198" s="53" customFormat="1" x14ac:dyDescent="0.3"/>
    <row r="199" s="53" customFormat="1" x14ac:dyDescent="0.3"/>
    <row r="200" s="53" customFormat="1" x14ac:dyDescent="0.3"/>
    <row r="201" s="53" customFormat="1" x14ac:dyDescent="0.3"/>
    <row r="202" s="53" customFormat="1" x14ac:dyDescent="0.3"/>
    <row r="203" s="53" customFormat="1" x14ac:dyDescent="0.3"/>
    <row r="204" s="53" customFormat="1" x14ac:dyDescent="0.3"/>
    <row r="205" s="53" customFormat="1" x14ac:dyDescent="0.3"/>
    <row r="206" s="53" customFormat="1" x14ac:dyDescent="0.3"/>
    <row r="207" s="53" customFormat="1" x14ac:dyDescent="0.3"/>
    <row r="208" s="53" customFormat="1" x14ac:dyDescent="0.3"/>
    <row r="209" s="53" customFormat="1" x14ac:dyDescent="0.3"/>
    <row r="210" s="53" customFormat="1" x14ac:dyDescent="0.3"/>
    <row r="211" s="53" customFormat="1" x14ac:dyDescent="0.3"/>
    <row r="212" s="53" customFormat="1" x14ac:dyDescent="0.3"/>
    <row r="213" s="53" customFormat="1" x14ac:dyDescent="0.3"/>
    <row r="214" s="53" customFormat="1" x14ac:dyDescent="0.3"/>
    <row r="215" s="53" customFormat="1" x14ac:dyDescent="0.3"/>
    <row r="216" s="53" customFormat="1" x14ac:dyDescent="0.3"/>
    <row r="217" s="53" customFormat="1" x14ac:dyDescent="0.3"/>
    <row r="218" s="53" customFormat="1" x14ac:dyDescent="0.3"/>
    <row r="219" s="53" customFormat="1" x14ac:dyDescent="0.3"/>
    <row r="220" s="53" customFormat="1" x14ac:dyDescent="0.3"/>
    <row r="221" s="53" customFormat="1" x14ac:dyDescent="0.3"/>
    <row r="222" s="53" customFormat="1" x14ac:dyDescent="0.3"/>
    <row r="223" s="53" customFormat="1" x14ac:dyDescent="0.3"/>
    <row r="224" s="53" customFormat="1" x14ac:dyDescent="0.3"/>
    <row r="225" s="53" customFormat="1" x14ac:dyDescent="0.3"/>
    <row r="226" s="53" customFormat="1" x14ac:dyDescent="0.3"/>
    <row r="227" s="53" customFormat="1" x14ac:dyDescent="0.3"/>
    <row r="228" s="53" customFormat="1" x14ac:dyDescent="0.3"/>
    <row r="229" s="53" customFormat="1" x14ac:dyDescent="0.3"/>
    <row r="230" s="53" customFormat="1" x14ac:dyDescent="0.3"/>
    <row r="231" s="53" customFormat="1" x14ac:dyDescent="0.3"/>
    <row r="232" s="53" customFormat="1" x14ac:dyDescent="0.3"/>
    <row r="233" s="53" customFormat="1" x14ac:dyDescent="0.3"/>
    <row r="234" s="53" customFormat="1" x14ac:dyDescent="0.3"/>
    <row r="235" s="53" customFormat="1" x14ac:dyDescent="0.3"/>
    <row r="236" s="53" customFormat="1" x14ac:dyDescent="0.3"/>
    <row r="237" s="53" customFormat="1" x14ac:dyDescent="0.3"/>
    <row r="238" s="53" customFormat="1" x14ac:dyDescent="0.3"/>
    <row r="239" s="53" customFormat="1" x14ac:dyDescent="0.3"/>
    <row r="240" s="53" customFormat="1" x14ac:dyDescent="0.3"/>
    <row r="241" s="53" customFormat="1" x14ac:dyDescent="0.3"/>
    <row r="242" s="53" customFormat="1" x14ac:dyDescent="0.3"/>
    <row r="243" s="53" customFormat="1" x14ac:dyDescent="0.3"/>
    <row r="244" s="53" customFormat="1" x14ac:dyDescent="0.3"/>
    <row r="245" s="53" customFormat="1" x14ac:dyDescent="0.3"/>
    <row r="246" s="53" customFormat="1" x14ac:dyDescent="0.3"/>
    <row r="247" s="53" customFormat="1" x14ac:dyDescent="0.3"/>
    <row r="248" s="53" customFormat="1" x14ac:dyDescent="0.3"/>
    <row r="249" s="53" customFormat="1" x14ac:dyDescent="0.3"/>
    <row r="250" s="53" customFormat="1" x14ac:dyDescent="0.3"/>
    <row r="251" s="53" customFormat="1" x14ac:dyDescent="0.3"/>
    <row r="252" s="53" customFormat="1" x14ac:dyDescent="0.3"/>
    <row r="253" s="53" customFormat="1" x14ac:dyDescent="0.3"/>
    <row r="254" s="53" customFormat="1" x14ac:dyDescent="0.3"/>
    <row r="255" s="53" customFormat="1" x14ac:dyDescent="0.3"/>
    <row r="256" s="53" customFormat="1" x14ac:dyDescent="0.3"/>
    <row r="257" s="53" customFormat="1" x14ac:dyDescent="0.3"/>
    <row r="258" s="53" customFormat="1" x14ac:dyDescent="0.3"/>
    <row r="259" s="53" customFormat="1" x14ac:dyDescent="0.3"/>
    <row r="260" s="53" customFormat="1" x14ac:dyDescent="0.3"/>
    <row r="261" s="53" customFormat="1" x14ac:dyDescent="0.3"/>
    <row r="262" s="53" customFormat="1" x14ac:dyDescent="0.3"/>
    <row r="263" s="53" customFormat="1" x14ac:dyDescent="0.3"/>
    <row r="264" s="53" customFormat="1" x14ac:dyDescent="0.3"/>
    <row r="265" s="53" customFormat="1" x14ac:dyDescent="0.3"/>
    <row r="266" s="53" customFormat="1" x14ac:dyDescent="0.3"/>
    <row r="267" s="53" customFormat="1" x14ac:dyDescent="0.3"/>
    <row r="268" s="53" customFormat="1" x14ac:dyDescent="0.3"/>
    <row r="269" s="53" customFormat="1" x14ac:dyDescent="0.3"/>
    <row r="270" s="53" customFormat="1" x14ac:dyDescent="0.3"/>
    <row r="271" s="53" customFormat="1" x14ac:dyDescent="0.3"/>
    <row r="272" s="53" customFormat="1" x14ac:dyDescent="0.3"/>
    <row r="273" s="53" customFormat="1" x14ac:dyDescent="0.3"/>
    <row r="274" s="53" customFormat="1" x14ac:dyDescent="0.3"/>
    <row r="275" s="53" customFormat="1" x14ac:dyDescent="0.3"/>
    <row r="276" s="53" customFormat="1" x14ac:dyDescent="0.3"/>
    <row r="277" s="53" customFormat="1" x14ac:dyDescent="0.3"/>
    <row r="278" s="53" customFormat="1" x14ac:dyDescent="0.3"/>
    <row r="279" s="53" customFormat="1" x14ac:dyDescent="0.3"/>
    <row r="280" s="53" customFormat="1" x14ac:dyDescent="0.3"/>
    <row r="281" s="53" customFormat="1" x14ac:dyDescent="0.3"/>
    <row r="282" s="53" customFormat="1" x14ac:dyDescent="0.3"/>
    <row r="283" s="53" customFormat="1" x14ac:dyDescent="0.3"/>
    <row r="284" s="53" customFormat="1" x14ac:dyDescent="0.3"/>
    <row r="285" s="53" customFormat="1" x14ac:dyDescent="0.3"/>
    <row r="286" s="53" customFormat="1" x14ac:dyDescent="0.3"/>
    <row r="287" s="53" customFormat="1" x14ac:dyDescent="0.3"/>
    <row r="288" s="53" customFormat="1" x14ac:dyDescent="0.3"/>
    <row r="289" s="53" customFormat="1" x14ac:dyDescent="0.3"/>
    <row r="290" s="53" customFormat="1" x14ac:dyDescent="0.3"/>
    <row r="291" s="53" customFormat="1" x14ac:dyDescent="0.3"/>
    <row r="292" s="53" customFormat="1" x14ac:dyDescent="0.3"/>
    <row r="293" s="53" customFormat="1" x14ac:dyDescent="0.3"/>
    <row r="294" s="53" customFormat="1" x14ac:dyDescent="0.3"/>
    <row r="295" s="53" customFormat="1" x14ac:dyDescent="0.3"/>
    <row r="296" s="53" customFormat="1" x14ac:dyDescent="0.3"/>
    <row r="297" s="53" customFormat="1" x14ac:dyDescent="0.3"/>
    <row r="298" s="53" customFormat="1" x14ac:dyDescent="0.3"/>
    <row r="299" s="53" customFormat="1" x14ac:dyDescent="0.3"/>
    <row r="300" s="53" customFormat="1" x14ac:dyDescent="0.3"/>
    <row r="301" s="53" customFormat="1" x14ac:dyDescent="0.3"/>
    <row r="302" s="53" customFormat="1" x14ac:dyDescent="0.3"/>
    <row r="303" s="53" customFormat="1" x14ac:dyDescent="0.3"/>
    <row r="304" s="53" customFormat="1" x14ac:dyDescent="0.3"/>
    <row r="305" s="53" customFormat="1" x14ac:dyDescent="0.3"/>
    <row r="306" s="53" customFormat="1" x14ac:dyDescent="0.3"/>
    <row r="307" s="53" customFormat="1" x14ac:dyDescent="0.3"/>
    <row r="308" s="53" customFormat="1" x14ac:dyDescent="0.3"/>
    <row r="309" s="53" customFormat="1" x14ac:dyDescent="0.3"/>
    <row r="310" s="53" customFormat="1" x14ac:dyDescent="0.3"/>
    <row r="311" s="53" customFormat="1" x14ac:dyDescent="0.3"/>
    <row r="312" s="53" customFormat="1" x14ac:dyDescent="0.3"/>
    <row r="313" s="53" customFormat="1" x14ac:dyDescent="0.3"/>
    <row r="314" s="53" customFormat="1" x14ac:dyDescent="0.3"/>
    <row r="315" s="53" customFormat="1" x14ac:dyDescent="0.3"/>
    <row r="316" s="53" customFormat="1" x14ac:dyDescent="0.3"/>
    <row r="317" s="53" customFormat="1" x14ac:dyDescent="0.3"/>
    <row r="318" s="53" customFormat="1" x14ac:dyDescent="0.3"/>
    <row r="319" s="53" customFormat="1" x14ac:dyDescent="0.3"/>
    <row r="320" s="53" customFormat="1" x14ac:dyDescent="0.3"/>
    <row r="321" s="53" customFormat="1" x14ac:dyDescent="0.3"/>
    <row r="322" s="53" customFormat="1" x14ac:dyDescent="0.3"/>
    <row r="323" s="53" customFormat="1" x14ac:dyDescent="0.3"/>
    <row r="324" s="53" customFormat="1" x14ac:dyDescent="0.3"/>
    <row r="325" s="53" customFormat="1" x14ac:dyDescent="0.3"/>
    <row r="326" s="53" customFormat="1" x14ac:dyDescent="0.3"/>
    <row r="327" s="53" customFormat="1" x14ac:dyDescent="0.3"/>
    <row r="328" s="53" customFormat="1" x14ac:dyDescent="0.3"/>
    <row r="329" s="53" customFormat="1" x14ac:dyDescent="0.3"/>
    <row r="330" s="53" customFormat="1" x14ac:dyDescent="0.3"/>
    <row r="331" s="53" customFormat="1" x14ac:dyDescent="0.3"/>
    <row r="332" s="53" customFormat="1" x14ac:dyDescent="0.3"/>
    <row r="333" s="53" customFormat="1" x14ac:dyDescent="0.3"/>
    <row r="334" s="53" customFormat="1" x14ac:dyDescent="0.3"/>
    <row r="335" s="53" customFormat="1" x14ac:dyDescent="0.3"/>
    <row r="336" s="53" customFormat="1" x14ac:dyDescent="0.3"/>
    <row r="337" s="53" customFormat="1" x14ac:dyDescent="0.3"/>
    <row r="338" s="53" customFormat="1" x14ac:dyDescent="0.3"/>
    <row r="339" s="53" customFormat="1" x14ac:dyDescent="0.3"/>
    <row r="340" s="53" customFormat="1" x14ac:dyDescent="0.3"/>
    <row r="341" s="53" customFormat="1" x14ac:dyDescent="0.3"/>
    <row r="342" s="53" customFormat="1" x14ac:dyDescent="0.3"/>
    <row r="343" s="53" customFormat="1" x14ac:dyDescent="0.3"/>
    <row r="344" s="53" customFormat="1" x14ac:dyDescent="0.3"/>
    <row r="345" s="53" customFormat="1" x14ac:dyDescent="0.3"/>
    <row r="346" s="53" customFormat="1" x14ac:dyDescent="0.3"/>
    <row r="347" s="53" customFormat="1" x14ac:dyDescent="0.3"/>
    <row r="348" s="53" customFormat="1" x14ac:dyDescent="0.3"/>
    <row r="349" s="53" customFormat="1" x14ac:dyDescent="0.3"/>
    <row r="350" s="53" customFormat="1" x14ac:dyDescent="0.3"/>
    <row r="351" s="53" customFormat="1" x14ac:dyDescent="0.3"/>
    <row r="352" s="53" customFormat="1" x14ac:dyDescent="0.3"/>
    <row r="353" s="53" customFormat="1" x14ac:dyDescent="0.3"/>
    <row r="354" s="53" customFormat="1" x14ac:dyDescent="0.3"/>
    <row r="355" s="53" customFormat="1" x14ac:dyDescent="0.3"/>
    <row r="356" s="53" customFormat="1" x14ac:dyDescent="0.3"/>
    <row r="357" s="53" customFormat="1" x14ac:dyDescent="0.3"/>
    <row r="358" s="53" customFormat="1" x14ac:dyDescent="0.3"/>
    <row r="359" s="53" customFormat="1" x14ac:dyDescent="0.3"/>
    <row r="360" s="53" customFormat="1" x14ac:dyDescent="0.3"/>
    <row r="361" s="53" customFormat="1" x14ac:dyDescent="0.3"/>
    <row r="362" s="53" customFormat="1" x14ac:dyDescent="0.3"/>
    <row r="363" s="53" customFormat="1" x14ac:dyDescent="0.3"/>
    <row r="364" s="53" customFormat="1" x14ac:dyDescent="0.3"/>
    <row r="365" s="53" customFormat="1" x14ac:dyDescent="0.3"/>
    <row r="366" s="53" customFormat="1" x14ac:dyDescent="0.3"/>
    <row r="367" s="53" customFormat="1" x14ac:dyDescent="0.3"/>
    <row r="368" s="53" customFormat="1" x14ac:dyDescent="0.3"/>
    <row r="369" s="53" customFormat="1" x14ac:dyDescent="0.3"/>
    <row r="370" s="53" customFormat="1" x14ac:dyDescent="0.3"/>
    <row r="371" s="53" customFormat="1" x14ac:dyDescent="0.3"/>
    <row r="372" s="53" customFormat="1" x14ac:dyDescent="0.3"/>
    <row r="373" s="53" customFormat="1" x14ac:dyDescent="0.3"/>
    <row r="374" s="53" customFormat="1" x14ac:dyDescent="0.3"/>
    <row r="375" s="53" customFormat="1" x14ac:dyDescent="0.3"/>
    <row r="376" s="53" customFormat="1" x14ac:dyDescent="0.3"/>
    <row r="377" s="53" customFormat="1" x14ac:dyDescent="0.3"/>
    <row r="378" s="53" customFormat="1" x14ac:dyDescent="0.3"/>
    <row r="379" s="53" customFormat="1" x14ac:dyDescent="0.3"/>
    <row r="380" s="53" customFormat="1" x14ac:dyDescent="0.3"/>
    <row r="381" s="53" customFormat="1" x14ac:dyDescent="0.3"/>
    <row r="382" s="53" customFormat="1" x14ac:dyDescent="0.3"/>
    <row r="383" s="53" customFormat="1" x14ac:dyDescent="0.3"/>
    <row r="384" s="53" customFormat="1" x14ac:dyDescent="0.3"/>
    <row r="385" s="53" customFormat="1" x14ac:dyDescent="0.3"/>
    <row r="386" s="53" customFormat="1" x14ac:dyDescent="0.3"/>
    <row r="387" s="53" customFormat="1" x14ac:dyDescent="0.3"/>
    <row r="388" s="53" customFormat="1" x14ac:dyDescent="0.3"/>
    <row r="389" s="53" customFormat="1" x14ac:dyDescent="0.3"/>
    <row r="390" s="53" customFormat="1" x14ac:dyDescent="0.3"/>
    <row r="391" s="53" customFormat="1" x14ac:dyDescent="0.3"/>
    <row r="392" s="53" customFormat="1" x14ac:dyDescent="0.3"/>
    <row r="393" s="53" customFormat="1" x14ac:dyDescent="0.3"/>
    <row r="394" s="53" customFormat="1" x14ac:dyDescent="0.3"/>
    <row r="395" s="53" customFormat="1" x14ac:dyDescent="0.3"/>
    <row r="396" s="53" customFormat="1" x14ac:dyDescent="0.3"/>
    <row r="397" s="53" customFormat="1" x14ac:dyDescent="0.3"/>
    <row r="398" s="53" customFormat="1" x14ac:dyDescent="0.3"/>
    <row r="399" s="53" customFormat="1" x14ac:dyDescent="0.3"/>
    <row r="400" s="53" customFormat="1" x14ac:dyDescent="0.3"/>
    <row r="401" s="53" customFormat="1" x14ac:dyDescent="0.3"/>
    <row r="402" s="53" customFormat="1" x14ac:dyDescent="0.3"/>
    <row r="403" s="53" customFormat="1" x14ac:dyDescent="0.3"/>
    <row r="404" s="53" customFormat="1" x14ac:dyDescent="0.3"/>
    <row r="405" s="53" customFormat="1" x14ac:dyDescent="0.3"/>
    <row r="406" s="53" customFormat="1" x14ac:dyDescent="0.3"/>
    <row r="407" s="53" customFormat="1" x14ac:dyDescent="0.3"/>
    <row r="408" s="53" customFormat="1" x14ac:dyDescent="0.3"/>
    <row r="409" s="53" customFormat="1" x14ac:dyDescent="0.3"/>
    <row r="410" s="53" customFormat="1" x14ac:dyDescent="0.3"/>
    <row r="411" s="53" customFormat="1" x14ac:dyDescent="0.3"/>
    <row r="412" s="53" customFormat="1" x14ac:dyDescent="0.3"/>
    <row r="413" s="53" customFormat="1" x14ac:dyDescent="0.3"/>
    <row r="414" s="53" customFormat="1" x14ac:dyDescent="0.3"/>
    <row r="415" s="53" customFormat="1" x14ac:dyDescent="0.3"/>
    <row r="416" s="53" customFormat="1" x14ac:dyDescent="0.3"/>
    <row r="417" s="53" customFormat="1" x14ac:dyDescent="0.3"/>
    <row r="418" s="53" customFormat="1" x14ac:dyDescent="0.3"/>
    <row r="419" s="53" customFormat="1" x14ac:dyDescent="0.3"/>
    <row r="420" s="53" customFormat="1" x14ac:dyDescent="0.3"/>
    <row r="421" s="53" customFormat="1" x14ac:dyDescent="0.3"/>
    <row r="422" s="53" customFormat="1" x14ac:dyDescent="0.3"/>
    <row r="423" s="53" customFormat="1" x14ac:dyDescent="0.3"/>
    <row r="424" s="53" customFormat="1" x14ac:dyDescent="0.3"/>
    <row r="425" s="53" customFormat="1" x14ac:dyDescent="0.3"/>
    <row r="426" s="53" customFormat="1" x14ac:dyDescent="0.3"/>
    <row r="427" s="53" customFormat="1" x14ac:dyDescent="0.3"/>
    <row r="428" s="53" customFormat="1" x14ac:dyDescent="0.3"/>
    <row r="429" s="53" customFormat="1" x14ac:dyDescent="0.3"/>
    <row r="430" s="53" customFormat="1" x14ac:dyDescent="0.3"/>
    <row r="431" s="53" customFormat="1" x14ac:dyDescent="0.3"/>
    <row r="432" s="53" customFormat="1" x14ac:dyDescent="0.3"/>
    <row r="433" s="53" customFormat="1" x14ac:dyDescent="0.3"/>
    <row r="434" s="53" customFormat="1" x14ac:dyDescent="0.3"/>
    <row r="435" s="53" customFormat="1" x14ac:dyDescent="0.3"/>
    <row r="436" s="53" customFormat="1" x14ac:dyDescent="0.3"/>
    <row r="437" s="53" customFormat="1" x14ac:dyDescent="0.3"/>
    <row r="438" s="53" customFormat="1" x14ac:dyDescent="0.3"/>
    <row r="439" s="53" customFormat="1" x14ac:dyDescent="0.3"/>
    <row r="440" s="53" customFormat="1" x14ac:dyDescent="0.3"/>
    <row r="441" s="53" customFormat="1" x14ac:dyDescent="0.3"/>
    <row r="442" s="53" customFormat="1" x14ac:dyDescent="0.3"/>
    <row r="443" s="53" customFormat="1" x14ac:dyDescent="0.3"/>
    <row r="444" s="53" customFormat="1" x14ac:dyDescent="0.3"/>
    <row r="445" s="53" customFormat="1" x14ac:dyDescent="0.3"/>
    <row r="446" s="53" customFormat="1" x14ac:dyDescent="0.3"/>
    <row r="447" s="53" customFormat="1" x14ac:dyDescent="0.3"/>
    <row r="448" s="53" customFormat="1" x14ac:dyDescent="0.3"/>
    <row r="449" s="53" customFormat="1" x14ac:dyDescent="0.3"/>
    <row r="450" s="53" customFormat="1" x14ac:dyDescent="0.3"/>
    <row r="451" s="53" customFormat="1" x14ac:dyDescent="0.3"/>
    <row r="452" s="53" customFormat="1" x14ac:dyDescent="0.3"/>
    <row r="453" s="53" customFormat="1" x14ac:dyDescent="0.3"/>
    <row r="454" s="53" customFormat="1" x14ac:dyDescent="0.3"/>
    <row r="455" s="53" customFormat="1" x14ac:dyDescent="0.3"/>
    <row r="456" s="53" customFormat="1" x14ac:dyDescent="0.3"/>
    <row r="457" s="53" customFormat="1" x14ac:dyDescent="0.3"/>
    <row r="458" s="53" customFormat="1" x14ac:dyDescent="0.3"/>
    <row r="459" s="53" customFormat="1" x14ac:dyDescent="0.3"/>
    <row r="460" s="53" customFormat="1" x14ac:dyDescent="0.3"/>
    <row r="461" s="53" customFormat="1" x14ac:dyDescent="0.3"/>
    <row r="462" s="53" customFormat="1" x14ac:dyDescent="0.3"/>
    <row r="463" s="53" customFormat="1" x14ac:dyDescent="0.3"/>
    <row r="464" s="53" customFormat="1" x14ac:dyDescent="0.3"/>
    <row r="465" s="53" customFormat="1" x14ac:dyDescent="0.3"/>
    <row r="466" s="53" customFormat="1" x14ac:dyDescent="0.3"/>
    <row r="467" s="53" customFormat="1" x14ac:dyDescent="0.3"/>
    <row r="468" s="53" customFormat="1" x14ac:dyDescent="0.3"/>
    <row r="469" s="53" customFormat="1" x14ac:dyDescent="0.3"/>
    <row r="470" s="53" customFormat="1" x14ac:dyDescent="0.3"/>
    <row r="471" s="53" customFormat="1" x14ac:dyDescent="0.3"/>
    <row r="472" s="53" customFormat="1" x14ac:dyDescent="0.3"/>
    <row r="473" s="53" customFormat="1" x14ac:dyDescent="0.3"/>
    <row r="474" s="53" customFormat="1" x14ac:dyDescent="0.3"/>
    <row r="475" s="53" customFormat="1" x14ac:dyDescent="0.3"/>
    <row r="476" s="53" customFormat="1" x14ac:dyDescent="0.3"/>
    <row r="477" s="53" customFormat="1" x14ac:dyDescent="0.3"/>
    <row r="478" s="53" customFormat="1" x14ac:dyDescent="0.3"/>
    <row r="479" s="53" customFormat="1" x14ac:dyDescent="0.3"/>
    <row r="480" s="53" customFormat="1" x14ac:dyDescent="0.3"/>
    <row r="481" s="53" customFormat="1" x14ac:dyDescent="0.3"/>
    <row r="482" s="53" customFormat="1" x14ac:dyDescent="0.3"/>
    <row r="483" s="53" customFormat="1" x14ac:dyDescent="0.3"/>
    <row r="484" s="53" customFormat="1" x14ac:dyDescent="0.3"/>
    <row r="485" s="53" customFormat="1" x14ac:dyDescent="0.3"/>
    <row r="486" s="53" customFormat="1" x14ac:dyDescent="0.3"/>
    <row r="487" s="53" customFormat="1" x14ac:dyDescent="0.3"/>
    <row r="488" s="53" customFormat="1" x14ac:dyDescent="0.3"/>
    <row r="489" s="53" customFormat="1" x14ac:dyDescent="0.3"/>
    <row r="490" s="53" customFormat="1" x14ac:dyDescent="0.3"/>
    <row r="491" s="53" customFormat="1" x14ac:dyDescent="0.3"/>
    <row r="492" s="53" customFormat="1" x14ac:dyDescent="0.3"/>
    <row r="493" s="53" customFormat="1" x14ac:dyDescent="0.3"/>
    <row r="494" s="53" customFormat="1" x14ac:dyDescent="0.3"/>
    <row r="495" s="53" customFormat="1" x14ac:dyDescent="0.3"/>
    <row r="496" s="53" customFormat="1" x14ac:dyDescent="0.3"/>
    <row r="497" s="53" customFormat="1" x14ac:dyDescent="0.3"/>
    <row r="498" s="53" customFormat="1" x14ac:dyDescent="0.3"/>
    <row r="499" s="53" customFormat="1" x14ac:dyDescent="0.3"/>
    <row r="500" s="53" customFormat="1" x14ac:dyDescent="0.3"/>
    <row r="501" s="53" customFormat="1" x14ac:dyDescent="0.3"/>
    <row r="502" s="53" customFormat="1" x14ac:dyDescent="0.3"/>
    <row r="503" s="53" customFormat="1" x14ac:dyDescent="0.3"/>
    <row r="504" s="53" customFormat="1" x14ac:dyDescent="0.3"/>
    <row r="505" s="53" customFormat="1" x14ac:dyDescent="0.3"/>
    <row r="506" s="53" customFormat="1" x14ac:dyDescent="0.3"/>
    <row r="507" s="53" customFormat="1" x14ac:dyDescent="0.3"/>
    <row r="508" s="53" customFormat="1" x14ac:dyDescent="0.3"/>
    <row r="509" s="53" customFormat="1" x14ac:dyDescent="0.3"/>
    <row r="510" s="53" customFormat="1" x14ac:dyDescent="0.3"/>
    <row r="511" s="53" customFormat="1" x14ac:dyDescent="0.3"/>
    <row r="512" s="53" customFormat="1" x14ac:dyDescent="0.3"/>
    <row r="513" s="53" customFormat="1" x14ac:dyDescent="0.3"/>
    <row r="514" s="53" customFormat="1" x14ac:dyDescent="0.3"/>
    <row r="515" s="53" customFormat="1" x14ac:dyDescent="0.3"/>
    <row r="516" s="53" customFormat="1" x14ac:dyDescent="0.3"/>
    <row r="517" s="53" customFormat="1" x14ac:dyDescent="0.3"/>
    <row r="518" s="53" customFormat="1" x14ac:dyDescent="0.3"/>
    <row r="519" s="53" customFormat="1" x14ac:dyDescent="0.3"/>
    <row r="520" s="53" customFormat="1" x14ac:dyDescent="0.3"/>
    <row r="521" s="53" customFormat="1" x14ac:dyDescent="0.3"/>
    <row r="522" s="53" customFormat="1" x14ac:dyDescent="0.3"/>
    <row r="523" s="53" customFormat="1" x14ac:dyDescent="0.3"/>
    <row r="524" s="53" customFormat="1" x14ac:dyDescent="0.3"/>
    <row r="525" s="53" customFormat="1" x14ac:dyDescent="0.3"/>
    <row r="526" s="53" customFormat="1" x14ac:dyDescent="0.3"/>
    <row r="527" s="53" customFormat="1" x14ac:dyDescent="0.3"/>
    <row r="528" s="53" customFormat="1" x14ac:dyDescent="0.3"/>
    <row r="529" s="53" customFormat="1" x14ac:dyDescent="0.3"/>
    <row r="530" s="53" customFormat="1" x14ac:dyDescent="0.3"/>
    <row r="531" s="53" customFormat="1" x14ac:dyDescent="0.3"/>
    <row r="532" s="53" customFormat="1" x14ac:dyDescent="0.3"/>
    <row r="533" s="53" customFormat="1" x14ac:dyDescent="0.3"/>
    <row r="534" s="53" customFormat="1" x14ac:dyDescent="0.3"/>
    <row r="535" s="53" customFormat="1" x14ac:dyDescent="0.3"/>
    <row r="536" s="53" customFormat="1" x14ac:dyDescent="0.3"/>
    <row r="537" s="53" customFormat="1" x14ac:dyDescent="0.3"/>
    <row r="538" s="53" customFormat="1" x14ac:dyDescent="0.3"/>
    <row r="539" s="53" customFormat="1" x14ac:dyDescent="0.3"/>
    <row r="540" s="53" customFormat="1" x14ac:dyDescent="0.3"/>
    <row r="541" s="53" customFormat="1" x14ac:dyDescent="0.3"/>
    <row r="542" s="53" customFormat="1" x14ac:dyDescent="0.3"/>
    <row r="543" s="53" customFormat="1" x14ac:dyDescent="0.3"/>
    <row r="544" s="53" customFormat="1" x14ac:dyDescent="0.3"/>
  </sheetData>
  <mergeCells count="27">
    <mergeCell ref="C3:Z4"/>
    <mergeCell ref="T12:V12"/>
    <mergeCell ref="T13:V14"/>
    <mergeCell ref="X8:Z8"/>
    <mergeCell ref="X9:Z10"/>
    <mergeCell ref="X12:Z12"/>
    <mergeCell ref="X13:Z14"/>
    <mergeCell ref="P9:R10"/>
    <mergeCell ref="P13:R14"/>
    <mergeCell ref="T9:V10"/>
    <mergeCell ref="T8:V8"/>
    <mergeCell ref="C12:E12"/>
    <mergeCell ref="P8:R8"/>
    <mergeCell ref="P12:R12"/>
    <mergeCell ref="K12:M12"/>
    <mergeCell ref="C6:M6"/>
    <mergeCell ref="K13:M14"/>
    <mergeCell ref="K8:M8"/>
    <mergeCell ref="K9:M10"/>
    <mergeCell ref="P6:Z6"/>
    <mergeCell ref="C13:E14"/>
    <mergeCell ref="G12:I12"/>
    <mergeCell ref="G13:I14"/>
    <mergeCell ref="G8:I8"/>
    <mergeCell ref="G9:I10"/>
    <mergeCell ref="C8:E8"/>
    <mergeCell ref="C9:E10"/>
  </mergeCells>
  <conditionalFormatting sqref="X9:Z10">
    <cfRule type="cellIs" dxfId="495" priority="1" operator="lessThan">
      <formula>0</formula>
    </cfRule>
    <cfRule type="cellIs" dxfId="494" priority="4" operator="greaterThan">
      <formula>0</formula>
    </cfRule>
  </conditionalFormatting>
  <conditionalFormatting sqref="X13:Z14">
    <cfRule type="cellIs" dxfId="493" priority="2" operator="lessThan">
      <formula>0</formula>
    </cfRule>
    <cfRule type="cellIs" dxfId="492" priority="3" operator="greaterThan">
      <formula>0</formula>
    </cfRule>
  </conditionalFormatting>
  <pageMargins left="0.7" right="0.7" top="0.75" bottom="0.75" header="0.3" footer="0.3"/>
  <pageSetup paperSize="9" orientation="portrait" verticalDpi="0" r:id="rId1"/>
  <headerFooter>
    <oddFooter>&amp;LFHP2X63PFRYJ-846150512-58</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DA6B-9174-409D-B03C-8D49B6BEC9B1}">
  <sheetPr codeName="Sheet9"/>
  <dimension ref="A2:Y4"/>
  <sheetViews>
    <sheetView workbookViewId="0">
      <selection activeCell="B15" sqref="B14:B15"/>
    </sheetView>
  </sheetViews>
  <sheetFormatPr defaultColWidth="8.6640625" defaultRowHeight="14.4" x14ac:dyDescent="0.3"/>
  <cols>
    <col min="1" max="1" width="26.6640625" style="1" customWidth="1"/>
    <col min="2" max="2" width="19.6640625" style="1" customWidth="1"/>
    <col min="3" max="3" width="13.109375" style="1" customWidth="1"/>
    <col min="4" max="4" width="5.33203125" style="1" customWidth="1"/>
    <col min="5" max="5" width="10.88671875" style="1" customWidth="1"/>
    <col min="6" max="6" width="4.109375" style="1" customWidth="1"/>
    <col min="7" max="8" width="12.44140625" style="1" customWidth="1"/>
    <col min="9" max="9" width="10.5546875" style="1" customWidth="1"/>
    <col min="10" max="10" width="14.44140625" style="1" customWidth="1"/>
    <col min="11" max="11" width="17.109375" style="1" customWidth="1"/>
    <col min="12" max="12" width="18.88671875" style="1" customWidth="1"/>
    <col min="13" max="13" width="14.5546875" style="1" customWidth="1"/>
    <col min="14" max="14" width="16.44140625" style="1" customWidth="1"/>
    <col min="15" max="15" width="10.5546875" style="1" customWidth="1"/>
    <col min="16" max="16" width="13.88671875" style="1" customWidth="1"/>
    <col min="17" max="17" width="15.109375" style="1" customWidth="1"/>
    <col min="18" max="18" width="14.5546875" style="1" customWidth="1"/>
    <col min="19" max="19" width="16.109375" style="1" customWidth="1"/>
    <col min="20" max="20" width="10.44140625" style="1" customWidth="1"/>
    <col min="21" max="21" width="14.109375" style="1" customWidth="1"/>
    <col min="22" max="22" width="12.109375" style="1" customWidth="1"/>
    <col min="23" max="23" width="13.109375" style="1" customWidth="1"/>
    <col min="24" max="24" width="13" style="1" customWidth="1"/>
    <col min="25" max="25" width="13.5546875" style="1" customWidth="1"/>
    <col min="26" max="16384" width="8.6640625" style="1"/>
  </cols>
  <sheetData>
    <row r="2" spans="1:25" ht="30" customHeight="1" x14ac:dyDescent="0.3">
      <c r="B2" s="649" t="s">
        <v>450</v>
      </c>
      <c r="C2" s="650"/>
      <c r="D2" s="650"/>
      <c r="E2" s="650"/>
      <c r="F2" s="650"/>
      <c r="G2" s="650"/>
      <c r="H2" s="650"/>
      <c r="I2" s="650"/>
      <c r="J2" s="650"/>
      <c r="K2" s="650"/>
      <c r="L2" s="651"/>
      <c r="M2" s="649" t="s">
        <v>451</v>
      </c>
      <c r="N2" s="650"/>
      <c r="O2" s="650"/>
      <c r="P2" s="650"/>
      <c r="Q2" s="651"/>
      <c r="R2" s="649" t="s">
        <v>452</v>
      </c>
      <c r="S2" s="650"/>
      <c r="T2" s="650"/>
      <c r="U2" s="650"/>
      <c r="V2" s="651"/>
      <c r="W2" s="649" t="s">
        <v>109</v>
      </c>
      <c r="X2" s="650"/>
      <c r="Y2" s="651"/>
    </row>
    <row r="3" spans="1:25" ht="29.1" customHeight="1" x14ac:dyDescent="0.3">
      <c r="B3" s="442" t="s">
        <v>442</v>
      </c>
      <c r="C3" s="655" t="s">
        <v>443</v>
      </c>
      <c r="D3" s="655"/>
      <c r="E3" s="655" t="s">
        <v>196</v>
      </c>
      <c r="F3" s="655"/>
      <c r="G3" s="655" t="s">
        <v>309</v>
      </c>
      <c r="H3" s="655"/>
      <c r="I3" s="443" t="s">
        <v>444</v>
      </c>
      <c r="J3" s="443" t="s">
        <v>445</v>
      </c>
      <c r="K3" s="443" t="s">
        <v>313</v>
      </c>
      <c r="L3" s="444" t="s">
        <v>446</v>
      </c>
      <c r="M3" s="442" t="s">
        <v>447</v>
      </c>
      <c r="N3" s="443" t="s">
        <v>448</v>
      </c>
      <c r="O3" s="443" t="s">
        <v>449</v>
      </c>
      <c r="P3" s="443" t="s">
        <v>453</v>
      </c>
      <c r="Q3" s="444" t="s">
        <v>271</v>
      </c>
      <c r="R3" s="442" t="s">
        <v>447</v>
      </c>
      <c r="S3" s="443" t="s">
        <v>448</v>
      </c>
      <c r="T3" s="443" t="s">
        <v>449</v>
      </c>
      <c r="U3" s="443" t="s">
        <v>453</v>
      </c>
      <c r="V3" s="444" t="s">
        <v>270</v>
      </c>
      <c r="W3" s="445"/>
      <c r="X3" s="446"/>
      <c r="Y3" s="447"/>
    </row>
    <row r="4" spans="1:25" ht="45.75" customHeight="1" x14ac:dyDescent="0.3">
      <c r="A4" s="507" t="s">
        <v>585</v>
      </c>
      <c r="B4" s="448">
        <f>Projektforudsætninger!C6</f>
        <v>0</v>
      </c>
      <c r="C4" s="454">
        <f>Projektforudsætninger!H18</f>
        <v>0</v>
      </c>
      <c r="D4" s="455" t="s">
        <v>454</v>
      </c>
      <c r="E4" s="454">
        <f>Projektforudsætninger!H19</f>
        <v>0</v>
      </c>
      <c r="F4" s="455" t="s">
        <v>455</v>
      </c>
      <c r="G4" s="454">
        <f>Projektforudsætninger!H20</f>
        <v>0</v>
      </c>
      <c r="H4" s="455" t="s">
        <v>454</v>
      </c>
      <c r="I4" s="449" t="str">
        <f>IF(ISBLANK(Projektforudsætninger!H21)=TRUE,"Ingen generel zone valgt",Projektforudsætninger!H21)</f>
        <v>By</v>
      </c>
      <c r="J4" s="449" t="str">
        <f>IF(ISBLANK(Projektforudsætninger!H22)=TRUE,"Ingen generel befæstning valgt",Projektforudsætninger!H22)</f>
        <v xml:space="preserve">Blandet </v>
      </c>
      <c r="K4" s="450" t="str">
        <f>IF(ISBLANK(Projektforudsætninger!H23)=TRUE,"Ingen generel ledningstype valgt",Projektforudsætninger!H23)</f>
        <v>Twinrør_serie3</v>
      </c>
      <c r="L4" s="508">
        <f>Projektforudsætninger!H50</f>
        <v>1</v>
      </c>
      <c r="M4" s="451" t="e">
        <f>'Budget &amp; Opfølgning'!E15/Projektforudsætninger!H18</f>
        <v>#DIV/0!</v>
      </c>
      <c r="N4" s="452" t="e">
        <f>'Budget &amp; Opfølgning'!E16/Projektforudsætninger!H18</f>
        <v>#DIV/0!</v>
      </c>
      <c r="O4" s="452" t="e">
        <f>'Budget &amp; Opfølgning'!E14/Projektforudsætninger!H18</f>
        <v>#DIV/0!</v>
      </c>
      <c r="P4" s="452" t="e">
        <f>'Budget &amp; Opfølgning'!E17/Projektforudsætninger!H18</f>
        <v>#DIV/0!</v>
      </c>
      <c r="Q4" s="453" t="e">
        <f>'Budget &amp; Opfølgning'!E18/Projektforudsætninger!H18</f>
        <v>#DIV/0!</v>
      </c>
      <c r="R4" s="451" t="e">
        <f>'Budget &amp; Opfølgning'!K15/Projektforudsætninger!H18</f>
        <v>#DIV/0!</v>
      </c>
      <c r="S4" s="452" t="e">
        <f>'Budget &amp; Opfølgning'!K16/Projektforudsætninger!H18</f>
        <v>#DIV/0!</v>
      </c>
      <c r="T4" s="452" t="e">
        <f>'Budget &amp; Opfølgning'!K14/Projektforudsætninger!H18</f>
        <v>#DIV/0!</v>
      </c>
      <c r="U4" s="452" t="e">
        <f>'Budget &amp; Opfølgning'!K17/Projektforudsætninger!H18</f>
        <v>#DIV/0!</v>
      </c>
      <c r="V4" s="453" t="e">
        <f>'Budget &amp; Opfølgning'!K18/Projektforudsætninger!H18</f>
        <v>#DIV/0!</v>
      </c>
      <c r="W4" s="652"/>
      <c r="X4" s="653"/>
      <c r="Y4" s="654"/>
    </row>
  </sheetData>
  <mergeCells count="8">
    <mergeCell ref="B2:L2"/>
    <mergeCell ref="M2:Q2"/>
    <mergeCell ref="R2:V2"/>
    <mergeCell ref="W4:Y4"/>
    <mergeCell ref="W2:Y2"/>
    <mergeCell ref="C3:D3"/>
    <mergeCell ref="E3:F3"/>
    <mergeCell ref="G3:H3"/>
  </mergeCells>
  <conditionalFormatting sqref="W4">
    <cfRule type="containsBlanks" dxfId="491" priority="1">
      <formula>LEN(TRIM(W4))=0</formula>
    </cfRule>
  </conditionalFormatting>
  <pageMargins left="0.7" right="0.7" top="0.75" bottom="0.75" header="0.3" footer="0.3"/>
  <pageSetup paperSize="9" orientation="portrait" verticalDpi="0" r:id="rId1"/>
  <headerFooter>
    <oddFooter>&amp;LFHP2X63PFRYJ-846150512-58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B5A817E2FEBDD4AAE9BD9B20459F3E3" ma:contentTypeVersion="19" ma:contentTypeDescription="Opret et nyt dokument." ma:contentTypeScope="" ma:versionID="2951b02e2430745176269cf870562a20">
  <xsd:schema xmlns:xsd="http://www.w3.org/2001/XMLSchema" xmlns:xs="http://www.w3.org/2001/XMLSchema" xmlns:p="http://schemas.microsoft.com/office/2006/metadata/properties" xmlns:ns2="0ab4ebbd-61ba-4f1c-a34f-34a807cfc65d" xmlns:ns3="a91b7dd8-077f-4453-9438-4210714d1ab6" targetNamespace="http://schemas.microsoft.com/office/2006/metadata/properties" ma:root="true" ma:fieldsID="0bc42c71de9276c2ec4ac02f73725906" ns2:_="" ns3:_="">
    <xsd:import namespace="0ab4ebbd-61ba-4f1c-a34f-34a807cfc65d"/>
    <xsd:import namespace="a91b7dd8-077f-4453-9438-4210714d1a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Anvendels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b4ebbd-61ba-4f1c-a34f-34a807cfc6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Anvendelse" ma:index="18" nillable="true" ma:displayName="Anvendelse" ma:format="Dropdown" ma:internalName="Anvendelse">
      <xsd:complexType>
        <xsd:complexContent>
          <xsd:extension base="dms:MultiChoiceFillIn">
            <xsd:sequence>
              <xsd:element name="Value" maxOccurs="unbounded" minOccurs="0" nillable="true">
                <xsd:simpleType>
                  <xsd:union memberTypes="dms:Text">
                    <xsd:simpleType>
                      <xsd:restriction base="dms:Choice">
                        <xsd:enumeration value="DO"/>
                        <xsd:enumeration value="MedlemsNyt"/>
                        <xsd:enumeration value="F&amp;E"/>
                        <xsd:enumeration value="Presse"/>
                        <xsd:enumeration value="Navne"/>
                        <xsd:enumeration value="Intern kom"/>
                        <xsd:enumeration value="Grøn Energi"/>
                        <xsd:enumeration value="Arrangementer"/>
                      </xsd:restriction>
                    </xsd:simpleType>
                  </xsd:union>
                </xsd:simpleType>
              </xsd:element>
            </xsd:sequence>
          </xsd:extension>
        </xsd:complexContent>
      </xsd:complex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ledmærker" ma:readOnly="false" ma:fieldId="{5cf76f15-5ced-4ddc-b409-7134ff3c332f}" ma:taxonomyMulti="true" ma:sspId="c7341d0e-7d72-4e38-bada-3d63affbf5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1b7dd8-077f-4453-9438-4210714d1ab6"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t med detaljer" ma:internalName="SharedWithDetails" ma:readOnly="true">
      <xsd:simpleType>
        <xsd:restriction base="dms:Note">
          <xsd:maxLength value="255"/>
        </xsd:restriction>
      </xsd:simpleType>
    </xsd:element>
    <xsd:element name="TaxCatchAll" ma:index="24" nillable="true" ma:displayName="Taxonomy Catch All Column" ma:hidden="true" ma:list="{0682ab4e-08a6-4102-b37f-b8745d5faa48}" ma:internalName="TaxCatchAll" ma:showField="CatchAllData" ma:web="a91b7dd8-077f-4453-9438-4210714d1a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91b7dd8-077f-4453-9438-4210714d1ab6" xsi:nil="true"/>
    <Anvendelse xmlns="0ab4ebbd-61ba-4f1c-a34f-34a807cfc65d" xsi:nil="true"/>
    <lcf76f155ced4ddcb4097134ff3c332f xmlns="0ab4ebbd-61ba-4f1c-a34f-34a807cfc65d">
      <Terms xmlns="http://schemas.microsoft.com/office/infopath/2007/PartnerControls"/>
    </lcf76f155ced4ddcb4097134ff3c332f>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ab2600de-030e-40a3-a341-c72395049305" ContentTypeId="0x010100DCD90FCC66DA8F4C882C689D6817D41B" PreviousValue="false"/>
</file>

<file path=customXml/item6.xml>��< ? x m l   v e r s i o n = " 1 . 0 "   e n c o d i n g = " u t f - 1 6 " ? > < D a t a M a s h u p   x m l n s = " h t t p : / / s c h e m a s . m i c r o s o f t . c o m / D a t a M a s h u p " > A A A A A B M D A A B Q S w M E F A A C A A g A G U V M U j H w K b y j A A A A 9 Q A A A B I A H A B D b 2 5 m a W c v U G F j a 2 F n Z S 5 4 b W w g o h g A K K A U A A A A A A A A A A A A A A A A A A A A A A A A A A A A h Y + 9 D o I w G E V f h X T v D 3 U h 5 K M M u i m J i Y l x b U q F R i i G F s u 7 O f h I v o I Y R d 0 c 7 z 1 n u P d + v U E + t k 1 0 0 b 0 z n c 1 Q T B i K t F V d a W y V o c E f c Y J y A V u p T r L S 0 S R b l 4 6 u z F D t / T m l N I R A w o J 0 f U U 5 Y z E 9 F J u d q n U r 0 U c 2 / 2 V s r P P S K o 0 E 7 F 9 j B C d J Q j i b J g G d O y i M / X I + s S f 9 K W E 5 N H 7 o t S g l X q 2 B z h H o + 4 J 4 A F B L A w Q U A A I A C A A Z R U x 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U V M U i i K R 7 g O A A A A E Q A A A B M A H A B G b 3 J t d W x h c y 9 T Z W N 0 a W 9 u M S 5 t I K I Y A C i g F A A A A A A A A A A A A A A A A A A A A A A A A A A A A C t O T S 7 J z M 9 T C I b Q h t Y A U E s B A i 0 A F A A C A A g A G U V M U j H w K b y j A A A A 9 Q A A A B I A A A A A A A A A A A A A A A A A A A A A A E N v b m Z p Z y 9 Q Y W N r Y W d l L n h t b F B L A Q I t A B Q A A g A I A B l F T F I P y u m r p A A A A O k A A A A T A A A A A A A A A A A A A A A A A O 8 A A A B b Q 2 9 u d G V u d F 9 U e X B l c 1 0 u e G 1 s U E s B A i 0 A F A A C A A g A G U V M 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A W N 1 J F m y G l M m 8 5 d P 8 7 Y 6 9 g A A A A A A g A A A A A A E G Y A A A A B A A A g A A A A K 5 s z o a S V X t v d V 5 m a O I 1 j r P Y u Z X 3 X 9 r a + 3 t O W Q r e X + G Y A A A A A D o A A A A A C A A A g A A A A 3 u p l M W N R 6 R L 5 r p X b / f N H / Q s S I R r 1 U W 9 + 4 w v n 4 c u F D b J Q A A A A u J q M 2 D 4 3 1 V r j H 9 U D m c z k 1 O 5 4 r 4 V D T d K U S r 2 Y e j m S 2 b Q S u P D H q X L e 2 A S A y 1 W l a x B r T m u l Q i 8 b 2 V / l 9 V A k g 3 h J 0 B m P J n f E X D l e d U Q 7 A W 4 C J l J A A A A A N s p F T R + C U V L e 7 Z 7 I q A r Y 4 b S 2 V Z b u / Q f v R K S y V 4 5 s u N E + 2 4 K i 1 + u v Y X w 4 2 N V P n l V i E O W D t 2 g 2 m + J y E t 9 J u 2 2 H z g = = < / D a t a M a s h u p > 
</file>

<file path=customXml/itemProps1.xml><?xml version="1.0" encoding="utf-8"?>
<ds:datastoreItem xmlns:ds="http://schemas.openxmlformats.org/officeDocument/2006/customXml" ds:itemID="{B6E8489A-0463-484C-BE91-0F6A52A3B502}"/>
</file>

<file path=customXml/itemProps2.xml><?xml version="1.0" encoding="utf-8"?>
<ds:datastoreItem xmlns:ds="http://schemas.openxmlformats.org/officeDocument/2006/customXml" ds:itemID="{46ADE755-016E-4236-95A6-B397B55B9DEA}">
  <ds:schemaRefs>
    <ds:schemaRef ds:uri="http://purl.org/dc/dcmitype/"/>
    <ds:schemaRef ds:uri="http://schemas.microsoft.com/office/2006/documentManagement/types"/>
    <ds:schemaRef ds:uri="http://purl.org/dc/elements/1.1/"/>
    <ds:schemaRef ds:uri="36389baf-d775-4142-9ba9-987d54fbb0d5"/>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9f495feb-59e8-437e-958a-6eefb7df2af2"/>
  </ds:schemaRefs>
</ds:datastoreItem>
</file>

<file path=customXml/itemProps3.xml><?xml version="1.0" encoding="utf-8"?>
<ds:datastoreItem xmlns:ds="http://schemas.openxmlformats.org/officeDocument/2006/customXml" ds:itemID="{8846C601-97DF-4168-998D-B71C27E251B8}">
  <ds:schemaRefs>
    <ds:schemaRef ds:uri="http://schemas.microsoft.com/sharepoint/events"/>
  </ds:schemaRefs>
</ds:datastoreItem>
</file>

<file path=customXml/itemProps4.xml><?xml version="1.0" encoding="utf-8"?>
<ds:datastoreItem xmlns:ds="http://schemas.openxmlformats.org/officeDocument/2006/customXml" ds:itemID="{D30B27B2-AB4C-4FCE-8C43-465F4BD49E22}">
  <ds:schemaRefs>
    <ds:schemaRef ds:uri="http://schemas.microsoft.com/sharepoint/v3/contenttype/forms"/>
  </ds:schemaRefs>
</ds:datastoreItem>
</file>

<file path=customXml/itemProps5.xml><?xml version="1.0" encoding="utf-8"?>
<ds:datastoreItem xmlns:ds="http://schemas.openxmlformats.org/officeDocument/2006/customXml" ds:itemID="{37C52296-6C87-4793-ABF9-E1859B7501E8}">
  <ds:schemaRefs>
    <ds:schemaRef ds:uri="Microsoft.SharePoint.Taxonomy.ContentTypeSync"/>
  </ds:schemaRefs>
</ds:datastoreItem>
</file>

<file path=customXml/itemProps6.xml><?xml version="1.0" encoding="utf-8"?>
<ds:datastoreItem xmlns:ds="http://schemas.openxmlformats.org/officeDocument/2006/customXml" ds:itemID="{0928F8A3-E9CE-4DC4-A2DA-0797264BD53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21</vt:i4>
      </vt:variant>
    </vt:vector>
  </HeadingPairs>
  <TitlesOfParts>
    <vt:vector size="21" baseType="lpstr">
      <vt:lpstr>Forside</vt:lpstr>
      <vt:lpstr>Vejledning</vt:lpstr>
      <vt:lpstr>Dashboard- datafeed</vt:lpstr>
      <vt:lpstr>Projektmodel</vt:lpstr>
      <vt:lpstr>Projektforudsætninger</vt:lpstr>
      <vt:lpstr>Distribution</vt:lpstr>
      <vt:lpstr>Budget &amp; Opfølgning</vt:lpstr>
      <vt:lpstr>Nøgletal</vt:lpstr>
      <vt:lpstr>Benchmarking</vt:lpstr>
      <vt:lpstr>Stamdata</vt:lpstr>
      <vt:lpstr>Stamdata - Jordentreprise</vt:lpstr>
      <vt:lpstr>Stamdata - Smedeentreprise</vt:lpstr>
      <vt:lpstr>Stamdata - Rørindkøb</vt:lpstr>
      <vt:lpstr>Stamdata - Rørpriser IsoPlus</vt:lpstr>
      <vt:lpstr>Stamdata - Rørpriser Logstor</vt:lpstr>
      <vt:lpstr>Stamdata - Rørpriser brugerdef</vt:lpstr>
      <vt:lpstr>Backend</vt:lpstr>
      <vt:lpstr>CAPEX - Tabeller</vt:lpstr>
      <vt:lpstr>CAPEX - Beregninger</vt:lpstr>
      <vt:lpstr>Lister</vt:lpstr>
      <vt:lpstr>Grafer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Laurence Vedelsdal</dc:creator>
  <cp:lastModifiedBy>Sumaya Karie</cp:lastModifiedBy>
  <cp:lastPrinted>2020-03-20T17:35:33Z</cp:lastPrinted>
  <dcterms:created xsi:type="dcterms:W3CDTF">2020-03-11T13:52:31Z</dcterms:created>
  <dcterms:modified xsi:type="dcterms:W3CDTF">2021-08-19T01:36:51Z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0x0101007B5A817E2FEBDD4AAE9BD9B20459F3E3</vt:lpwstr>
  </property>
  <property fmtid="{D5CDD505-2E9C-101B-9397-08002B2CF9AE}" pid="3" name="_dlc_DocIdItemGuid">
    <vt:lpwstr>3c05cbb0-e6ee-4e15-b6f0-f6db49a46192</vt:lpwstr>
  </property>
  <property fmtid="{D5CDD505-2E9C-101B-9397-08002B2CF9AE}" pid="4" name="NIRASDocumentKind">
    <vt:lpwstr/>
  </property>
  <property fmtid="{D5CDD505-2E9C-101B-9397-08002B2CF9AE}" pid="5" name="NIRASScale">
    <vt:lpwstr/>
  </property>
  <property fmtid="{D5CDD505-2E9C-101B-9397-08002B2CF9AE}" pid="6" name="NIRASQAStatus">
    <vt:lpwstr/>
  </property>
  <property fmtid="{D5CDD505-2E9C-101B-9397-08002B2CF9AE}" pid="7" name="FooterLeftText">
    <vt:lpwstr>&lt;ModuleFooterText/&gt;</vt:lpwstr>
  </property>
  <property fmtid="{D5CDD505-2E9C-101B-9397-08002B2CF9AE}" pid="8" name="NIRASQAGroup">
    <vt:lpwstr/>
  </property>
  <property fmtid="{D5CDD505-2E9C-101B-9397-08002B2CF9AE}" pid="9" name="Binding_Root_Collection_0">
    <vt:lpwstr>{"ModuleFooterText":{"SkabelonDesign":{"type":"Text","binding":"Module.FooterText"}}}</vt:lpwstr>
  </property>
  <property fmtid="{D5CDD505-2E9C-101B-9397-08002B2CF9AE}" pid="10" name="MSIP_Label_45ac038e-9da4-405c-acd4-6db6cda7aeac_Enabled">
    <vt:lpwstr>True</vt:lpwstr>
  </property>
  <property fmtid="{D5CDD505-2E9C-101B-9397-08002B2CF9AE}" pid="11" name="MSIP_Label_45ac038e-9da4-405c-acd4-6db6cda7aeac_SiteId">
    <vt:lpwstr>ae869315-5357-4cc3-b9c7-f556d09de2aa</vt:lpwstr>
  </property>
  <property fmtid="{D5CDD505-2E9C-101B-9397-08002B2CF9AE}" pid="12" name="MSIP_Label_45ac038e-9da4-405c-acd4-6db6cda7aeac_Owner">
    <vt:lpwstr>ska@danskfjernvarme.dk</vt:lpwstr>
  </property>
  <property fmtid="{D5CDD505-2E9C-101B-9397-08002B2CF9AE}" pid="13" name="MSIP_Label_45ac038e-9da4-405c-acd4-6db6cda7aeac_SetDate">
    <vt:lpwstr>2021-08-19T01:36:50.6090603Z</vt:lpwstr>
  </property>
  <property fmtid="{D5CDD505-2E9C-101B-9397-08002B2CF9AE}" pid="14" name="MSIP_Label_45ac038e-9da4-405c-acd4-6db6cda7aeac_Name">
    <vt:lpwstr>Public</vt:lpwstr>
  </property>
  <property fmtid="{D5CDD505-2E9C-101B-9397-08002B2CF9AE}" pid="15" name="MSIP_Label_45ac038e-9da4-405c-acd4-6db6cda7aeac_Application">
    <vt:lpwstr>Microsoft Azure Information Protection</vt:lpwstr>
  </property>
  <property fmtid="{D5CDD505-2E9C-101B-9397-08002B2CF9AE}" pid="16" name="MSIP_Label_45ac038e-9da4-405c-acd4-6db6cda7aeac_ActionId">
    <vt:lpwstr>e939c01a-e593-4923-8ece-c9bf7002495e</vt:lpwstr>
  </property>
  <property fmtid="{D5CDD505-2E9C-101B-9397-08002B2CF9AE}" pid="17" name="MSIP_Label_45ac038e-9da4-405c-acd4-6db6cda7aeac_Extended_MSFT_Method">
    <vt:lpwstr>Automatic</vt:lpwstr>
  </property>
  <property fmtid="{D5CDD505-2E9C-101B-9397-08002B2CF9AE}" pid="18" name="Sensitivity">
    <vt:lpwstr>Public</vt:lpwstr>
  </property>
</Properties>
</file>